
<file path=[Content_Types].xml><?xml version="1.0" encoding="utf-8"?>
<Types xmlns="http://schemas.openxmlformats.org/package/2006/content-types">
  <Default Extension="xml" ContentType="application/xml"/>
  <Default Extension="jpeg" ContentType="image/jpeg"/>
  <Default Extension="vml" ContentType="application/vnd.openxmlformats-officedocument.vmlDrawi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5317"/>
  <workbookPr showInkAnnotation="0" autoCompressPictures="0"/>
  <bookViews>
    <workbookView xWindow="4740" yWindow="760" windowWidth="40040" windowHeight="23840" tabRatio="500"/>
  </bookViews>
  <sheets>
    <sheet name="Instructions" sheetId="12" r:id="rId1"/>
    <sheet name="Calc boxes" sheetId="1" r:id="rId2"/>
    <sheet name="r &lt;= 1" sheetId="8" r:id="rId3"/>
    <sheet name="r &gt; 1.0" sheetId="9" r:id="rId4"/>
    <sheet name="Betas" sheetId="10" r:id="rId5"/>
    <sheet name="Results" sheetId="6" r:id="rId6"/>
  </sheets>
  <definedNames>
    <definedName name="bet">'Calc boxes'!$B$4</definedName>
    <definedName name="beta">'Calc boxes'!$C$2</definedName>
    <definedName name="bluff">'Calc boxes'!$B$6</definedName>
    <definedName name="call">'Calc boxes'!$B$5</definedName>
    <definedName name="solver_adj" localSheetId="4" hidden="1">Betas!$B$191,Betas!$B$192,Betas!$B$194</definedName>
    <definedName name="solver_adj" localSheetId="1" hidden="1">'Calc boxes'!$B$70:$B$72</definedName>
    <definedName name="solver_adj" localSheetId="0" hidden="1">Instructions!$M$48:$M$50</definedName>
    <definedName name="solver_adj" localSheetId="2" hidden="1">'r &lt;= 1'!$B$250:$B$252</definedName>
    <definedName name="solver_adj" localSheetId="3" hidden="1">'r &gt; 1.0'!$B$202:$B$203</definedName>
    <definedName name="solver_cvg" localSheetId="4" hidden="1">0.0001</definedName>
    <definedName name="solver_cvg" localSheetId="1" hidden="1">0.0001</definedName>
    <definedName name="solver_cvg" localSheetId="0" hidden="1">0.0001</definedName>
    <definedName name="solver_cvg" localSheetId="2" hidden="1">0.0001</definedName>
    <definedName name="solver_cvg" localSheetId="3" hidden="1">0.0001</definedName>
    <definedName name="solver_drv" localSheetId="4" hidden="1">1</definedName>
    <definedName name="solver_drv" localSheetId="1" hidden="1">1</definedName>
    <definedName name="solver_drv" localSheetId="0" hidden="1">1</definedName>
    <definedName name="solver_drv" localSheetId="2" hidden="1">1</definedName>
    <definedName name="solver_drv" localSheetId="3" hidden="1">1</definedName>
    <definedName name="solver_eng" localSheetId="4" hidden="1">1</definedName>
    <definedName name="solver_eng" localSheetId="1" hidden="1">1</definedName>
    <definedName name="solver_eng" localSheetId="0" hidden="1">1</definedName>
    <definedName name="solver_eng" localSheetId="2" hidden="1">1</definedName>
    <definedName name="solver_eng" localSheetId="3" hidden="1">1</definedName>
    <definedName name="solver_est" localSheetId="4" hidden="1">1</definedName>
    <definedName name="solver_est" localSheetId="0" hidden="1">1</definedName>
    <definedName name="solver_est" localSheetId="3" hidden="1">1</definedName>
    <definedName name="solver_itr" localSheetId="4" hidden="1">2147483647</definedName>
    <definedName name="solver_itr" localSheetId="1" hidden="1">2147483647</definedName>
    <definedName name="solver_itr" localSheetId="0" hidden="1">2147483647</definedName>
    <definedName name="solver_itr" localSheetId="2" hidden="1">2147483647</definedName>
    <definedName name="solver_itr" localSheetId="3" hidden="1">2147483647</definedName>
    <definedName name="solver_lhs1" localSheetId="4" hidden="1">Betas!$B$192</definedName>
    <definedName name="solver_lhs1" localSheetId="1" hidden="1">'Calc boxes'!$B$70</definedName>
    <definedName name="solver_lhs1" localSheetId="0" hidden="1">Instructions!$M$48</definedName>
    <definedName name="solver_lhs1" localSheetId="2" hidden="1">'r &lt;= 1'!$B$250</definedName>
    <definedName name="solver_lhs1" localSheetId="3" hidden="1">'r &gt; 1.0'!$B$203</definedName>
    <definedName name="solver_lhs2" localSheetId="4" hidden="1">Betas!$B$194</definedName>
    <definedName name="solver_lhs2" localSheetId="1" hidden="1">'Calc boxes'!$B$71</definedName>
    <definedName name="solver_lhs2" localSheetId="0" hidden="1">Instructions!$M$49</definedName>
    <definedName name="solver_lhs2" localSheetId="2" hidden="1">'r &lt;= 1'!$B$251</definedName>
    <definedName name="solver_lhs2" localSheetId="3" hidden="1">'r &gt; 1.0'!$B$37</definedName>
    <definedName name="solver_lhs3" localSheetId="4" hidden="1">Betas!$B$78</definedName>
    <definedName name="solver_lhs3" localSheetId="1" hidden="1">'Calc boxes'!$B$73</definedName>
    <definedName name="solver_lhs3" localSheetId="0" hidden="1">Instructions!$M$51</definedName>
    <definedName name="solver_lhs3" localSheetId="2" hidden="1">'r &lt;= 1'!$B$252</definedName>
    <definedName name="solver_lhs4" localSheetId="0" hidden="1">Instructions!$N$89</definedName>
    <definedName name="solver_lin" localSheetId="4" hidden="1">2</definedName>
    <definedName name="solver_lin" localSheetId="1" hidden="1">2</definedName>
    <definedName name="solver_lin" localSheetId="0" hidden="1">2</definedName>
    <definedName name="solver_lin" localSheetId="2" hidden="1">2</definedName>
    <definedName name="solver_lin" localSheetId="3" hidden="1">2</definedName>
    <definedName name="solver_mip" localSheetId="4" hidden="1">2147483647</definedName>
    <definedName name="solver_mip" localSheetId="1" hidden="1">2147483647</definedName>
    <definedName name="solver_mip" localSheetId="0" hidden="1">2147483647</definedName>
    <definedName name="solver_mip" localSheetId="2" hidden="1">2147483647</definedName>
    <definedName name="solver_mip" localSheetId="3" hidden="1">2147483647</definedName>
    <definedName name="solver_mni" localSheetId="4" hidden="1">30</definedName>
    <definedName name="solver_mni" localSheetId="1" hidden="1">30</definedName>
    <definedName name="solver_mni" localSheetId="0" hidden="1">30</definedName>
    <definedName name="solver_mni" localSheetId="2" hidden="1">30</definedName>
    <definedName name="solver_mni" localSheetId="3" hidden="1">30</definedName>
    <definedName name="solver_mrt" localSheetId="4" hidden="1">0.075</definedName>
    <definedName name="solver_mrt" localSheetId="1" hidden="1">0.075</definedName>
    <definedName name="solver_mrt" localSheetId="0" hidden="1">0.075</definedName>
    <definedName name="solver_mrt" localSheetId="2" hidden="1">0.075</definedName>
    <definedName name="solver_mrt" localSheetId="3" hidden="1">0.075</definedName>
    <definedName name="solver_msl" localSheetId="4" hidden="1">2</definedName>
    <definedName name="solver_msl" localSheetId="1" hidden="1">2</definedName>
    <definedName name="solver_msl" localSheetId="0" hidden="1">2</definedName>
    <definedName name="solver_msl" localSheetId="2" hidden="1">2</definedName>
    <definedName name="solver_msl" localSheetId="3" hidden="1">2</definedName>
    <definedName name="solver_neg" localSheetId="4" hidden="1">1</definedName>
    <definedName name="solver_neg" localSheetId="1" hidden="1">1</definedName>
    <definedName name="solver_neg" localSheetId="0" hidden="1">1</definedName>
    <definedName name="solver_neg" localSheetId="2" hidden="1">1</definedName>
    <definedName name="solver_neg" localSheetId="3" hidden="1">1</definedName>
    <definedName name="solver_nod" localSheetId="4" hidden="1">2147483647</definedName>
    <definedName name="solver_nod" localSheetId="1" hidden="1">2147483647</definedName>
    <definedName name="solver_nod" localSheetId="0" hidden="1">2147483647</definedName>
    <definedName name="solver_nod" localSheetId="2" hidden="1">2147483647</definedName>
    <definedName name="solver_nod" localSheetId="3" hidden="1">2147483647</definedName>
    <definedName name="solver_num" localSheetId="4" hidden="1">2</definedName>
    <definedName name="solver_num" localSheetId="1" hidden="1">3</definedName>
    <definedName name="solver_num" localSheetId="0" hidden="1">3</definedName>
    <definedName name="solver_num" localSheetId="2" hidden="1">3</definedName>
    <definedName name="solver_num" localSheetId="3" hidden="1">1</definedName>
    <definedName name="solver_nwt" localSheetId="4" hidden="1">1</definedName>
    <definedName name="solver_nwt" localSheetId="0" hidden="1">1</definedName>
    <definedName name="solver_nwt" localSheetId="3" hidden="1">1</definedName>
    <definedName name="solver_opt" localSheetId="4" hidden="1">Betas!$F$209</definedName>
    <definedName name="solver_opt" localSheetId="1" hidden="1">'Calc boxes'!$F$88</definedName>
    <definedName name="solver_opt" localSheetId="0" hidden="1">Instructions!$P$67</definedName>
    <definedName name="solver_opt" localSheetId="2" hidden="1">'r &lt;= 1'!$F$268</definedName>
    <definedName name="solver_opt" localSheetId="3" hidden="1">'r &gt; 1.0'!$F$220</definedName>
    <definedName name="solver_pre" localSheetId="4" hidden="1">0.000001</definedName>
    <definedName name="solver_pre" localSheetId="1" hidden="1">0.000001</definedName>
    <definedName name="solver_pre" localSheetId="0" hidden="1">0.000001</definedName>
    <definedName name="solver_pre" localSheetId="2" hidden="1">0.000001</definedName>
    <definedName name="solver_pre" localSheetId="3" hidden="1">0.000001</definedName>
    <definedName name="solver_rbv" localSheetId="4" hidden="1">1</definedName>
    <definedName name="solver_rbv" localSheetId="1" hidden="1">1</definedName>
    <definedName name="solver_rbv" localSheetId="0" hidden="1">1</definedName>
    <definedName name="solver_rbv" localSheetId="2" hidden="1">1</definedName>
    <definedName name="solver_rbv" localSheetId="3" hidden="1">1</definedName>
    <definedName name="solver_rel1" localSheetId="4" hidden="1">1</definedName>
    <definedName name="solver_rel1" localSheetId="1" hidden="1">1</definedName>
    <definedName name="solver_rel1" localSheetId="0" hidden="1">1</definedName>
    <definedName name="solver_rel1" localSheetId="2" hidden="1">1</definedName>
    <definedName name="solver_rel1" localSheetId="3" hidden="1">1</definedName>
    <definedName name="solver_rel2" localSheetId="4" hidden="1">1</definedName>
    <definedName name="solver_rel2" localSheetId="1" hidden="1">1</definedName>
    <definedName name="solver_rel2" localSheetId="0" hidden="1">1</definedName>
    <definedName name="solver_rel2" localSheetId="2" hidden="1">1</definedName>
    <definedName name="solver_rel2" localSheetId="3" hidden="1">1</definedName>
    <definedName name="solver_rel3" localSheetId="4" hidden="1">3</definedName>
    <definedName name="solver_rel3" localSheetId="1" hidden="1">1</definedName>
    <definedName name="solver_rel3" localSheetId="0" hidden="1">1</definedName>
    <definedName name="solver_rel3" localSheetId="2" hidden="1">1</definedName>
    <definedName name="solver_rel4" localSheetId="0" hidden="1">1</definedName>
    <definedName name="solver_rhs1" localSheetId="4" hidden="1">Betas!$B$191</definedName>
    <definedName name="solver_rhs1" localSheetId="1" hidden="1">'Calc boxes'!$B$71</definedName>
    <definedName name="solver_rhs1" localSheetId="0" hidden="1">Instructions!$M$49</definedName>
    <definedName name="solver_rhs1" localSheetId="2" hidden="1">'r &lt;= 1'!$B$252</definedName>
    <definedName name="solver_rhs1" localSheetId="3" hidden="1">0.9999</definedName>
    <definedName name="solver_rhs2" localSheetId="4" hidden="1">1</definedName>
    <definedName name="solver_rhs2" localSheetId="1" hidden="1">'Calc boxes'!$B$73</definedName>
    <definedName name="solver_rhs2" localSheetId="0" hidden="1">Instructions!$M$51</definedName>
    <definedName name="solver_rhs2" localSheetId="2" hidden="1">'r &lt;= 1'!$B$250</definedName>
    <definedName name="solver_rhs2" localSheetId="3" hidden="1">'r &gt; 1.0'!$B$39</definedName>
    <definedName name="solver_rhs3" localSheetId="4" hidden="1">1</definedName>
    <definedName name="solver_rhs3" localSheetId="1" hidden="1">'Calc boxes'!$B$72</definedName>
    <definedName name="solver_rhs3" localSheetId="0" hidden="1">Instructions!$M$50</definedName>
    <definedName name="solver_rhs3" localSheetId="2" hidden="1">0.997</definedName>
    <definedName name="solver_rhs4" localSheetId="0" hidden="1">Instructions!$N$88</definedName>
    <definedName name="solver_rlx" localSheetId="4" hidden="1">2</definedName>
    <definedName name="solver_rlx" localSheetId="1" hidden="1">2</definedName>
    <definedName name="solver_rlx" localSheetId="0" hidden="1">2</definedName>
    <definedName name="solver_rlx" localSheetId="2" hidden="1">2</definedName>
    <definedName name="solver_rlx" localSheetId="3" hidden="1">2</definedName>
    <definedName name="solver_rsd" localSheetId="4" hidden="1">0</definedName>
    <definedName name="solver_rsd" localSheetId="1" hidden="1">0</definedName>
    <definedName name="solver_rsd" localSheetId="0" hidden="1">0</definedName>
    <definedName name="solver_rsd" localSheetId="2" hidden="1">0</definedName>
    <definedName name="solver_rsd" localSheetId="3" hidden="1">0</definedName>
    <definedName name="solver_scl" localSheetId="4" hidden="1">1</definedName>
    <definedName name="solver_scl" localSheetId="1" hidden="1">1</definedName>
    <definedName name="solver_scl" localSheetId="0" hidden="1">1</definedName>
    <definedName name="solver_scl" localSheetId="2" hidden="1">1</definedName>
    <definedName name="solver_scl" localSheetId="3" hidden="1">1</definedName>
    <definedName name="solver_sho" localSheetId="4" hidden="1">2</definedName>
    <definedName name="solver_sho" localSheetId="1" hidden="1">2</definedName>
    <definedName name="solver_sho" localSheetId="0" hidden="1">2</definedName>
    <definedName name="solver_sho" localSheetId="2" hidden="1">2</definedName>
    <definedName name="solver_sho" localSheetId="3" hidden="1">2</definedName>
    <definedName name="solver_ssz" localSheetId="4" hidden="1">100</definedName>
    <definedName name="solver_ssz" localSheetId="1" hidden="1">100</definedName>
    <definedName name="solver_ssz" localSheetId="0" hidden="1">100</definedName>
    <definedName name="solver_ssz" localSheetId="2" hidden="1">100</definedName>
    <definedName name="solver_ssz" localSheetId="3" hidden="1">100</definedName>
    <definedName name="solver_tim" localSheetId="4" hidden="1">2147483647</definedName>
    <definedName name="solver_tim" localSheetId="1" hidden="1">2147483647</definedName>
    <definedName name="solver_tim" localSheetId="0" hidden="1">2147483647</definedName>
    <definedName name="solver_tim" localSheetId="2" hidden="1">2147483647</definedName>
    <definedName name="solver_tim" localSheetId="3" hidden="1">2147483647</definedName>
    <definedName name="solver_tol" localSheetId="4" hidden="1">0.01</definedName>
    <definedName name="solver_tol" localSheetId="1" hidden="1">0.01</definedName>
    <definedName name="solver_tol" localSheetId="0" hidden="1">0.01</definedName>
    <definedName name="solver_tol" localSheetId="2" hidden="1">0.01</definedName>
    <definedName name="solver_tol" localSheetId="3" hidden="1">0.01</definedName>
    <definedName name="solver_typ" localSheetId="4" hidden="1">3</definedName>
    <definedName name="solver_typ" localSheetId="1" hidden="1">3</definedName>
    <definedName name="solver_typ" localSheetId="0" hidden="1">3</definedName>
    <definedName name="solver_typ" localSheetId="2" hidden="1">3</definedName>
    <definedName name="solver_typ" localSheetId="3" hidden="1">3</definedName>
    <definedName name="solver_val" localSheetId="4" hidden="1">0</definedName>
    <definedName name="solver_val" localSheetId="1" hidden="1">0</definedName>
    <definedName name="solver_val" localSheetId="0" hidden="1">0</definedName>
    <definedName name="solver_val" localSheetId="2" hidden="1">0</definedName>
    <definedName name="solver_val" localSheetId="3" hidden="1">0</definedName>
    <definedName name="solver_ver" localSheetId="4" hidden="1">2</definedName>
    <definedName name="solver_ver" localSheetId="1" hidden="1">2</definedName>
    <definedName name="solver_ver" localSheetId="0" hidden="1">2</definedName>
    <definedName name="solver_ver" localSheetId="2" hidden="1">2</definedName>
    <definedName name="solver_ver" localSheetId="3" hidden="1">2</definedName>
    <definedName name="vol">'Calc boxes'!$B$7</definedName>
  </definedNames>
  <calcPr calcId="140000" concurrentCalc="0"/>
  <extLst>
    <ext xmlns:mx="http://schemas.microsoft.com/office/mac/excel/2008/main" uri="{7523E5D3-25F3-A5E0-1632-64F254C22452}">
      <mx:ArchID Flags="2"/>
    </ext>
  </extLst>
</workbook>
</file>

<file path=xl/calcChain.xml><?xml version="1.0" encoding="utf-8"?>
<calcChain xmlns="http://schemas.openxmlformats.org/spreadsheetml/2006/main">
  <c r="X61" i="12" l="1"/>
  <c r="X59" i="12"/>
  <c r="X58" i="12"/>
  <c r="X62" i="12"/>
  <c r="O58" i="12"/>
  <c r="X60" i="12"/>
  <c r="X57" i="12"/>
  <c r="T60" i="12"/>
  <c r="T59" i="12"/>
  <c r="T62" i="12"/>
  <c r="M58" i="12"/>
  <c r="M59" i="12"/>
  <c r="P59" i="12"/>
  <c r="T50" i="12"/>
  <c r="T51" i="12"/>
  <c r="T53" i="12"/>
  <c r="M54" i="12"/>
  <c r="M55" i="12"/>
  <c r="X50" i="12"/>
  <c r="X53" i="12"/>
  <c r="O54" i="12"/>
  <c r="O55" i="12"/>
  <c r="P55" i="12"/>
  <c r="T69" i="12"/>
  <c r="T68" i="12"/>
  <c r="T71" i="12"/>
  <c r="M62" i="12"/>
  <c r="M63" i="12"/>
  <c r="X68" i="12"/>
  <c r="X71" i="12"/>
  <c r="O62" i="12"/>
  <c r="O63" i="12"/>
  <c r="P63" i="12"/>
  <c r="P67" i="12"/>
  <c r="S264" i="9"/>
  <c r="T264" i="9"/>
  <c r="U264" i="9"/>
  <c r="V264" i="9"/>
  <c r="W264" i="9"/>
  <c r="Z52" i="12"/>
  <c r="Z51" i="12"/>
  <c r="Z50" i="12"/>
  <c r="Z49" i="12"/>
  <c r="Z48" i="12"/>
  <c r="Z47" i="12"/>
  <c r="X52" i="12"/>
  <c r="X51" i="12"/>
  <c r="T52" i="12"/>
  <c r="T61" i="12"/>
  <c r="X70" i="12"/>
  <c r="X69" i="12"/>
  <c r="T70" i="12"/>
  <c r="Z46" i="12"/>
  <c r="X66" i="12"/>
  <c r="T66" i="12"/>
  <c r="X48" i="12"/>
  <c r="T57" i="12"/>
  <c r="T48" i="12"/>
  <c r="L28" i="12"/>
  <c r="L23" i="12"/>
  <c r="Q194" i="10"/>
  <c r="Q193" i="10"/>
  <c r="Q192" i="10"/>
  <c r="Q191" i="10"/>
  <c r="Q190" i="10"/>
  <c r="J195" i="10"/>
  <c r="J193" i="10"/>
  <c r="J194" i="10"/>
  <c r="J196" i="10"/>
  <c r="B197" i="10"/>
  <c r="B198" i="10"/>
  <c r="N195" i="10"/>
  <c r="N193" i="10"/>
  <c r="N196" i="10"/>
  <c r="D197" i="10"/>
  <c r="D198" i="10"/>
  <c r="F198" i="10"/>
  <c r="J201" i="10"/>
  <c r="J203" i="10"/>
  <c r="J202" i="10"/>
  <c r="J204" i="10"/>
  <c r="B201" i="10"/>
  <c r="B202" i="10"/>
  <c r="F202" i="10"/>
  <c r="J210" i="10"/>
  <c r="J211" i="10"/>
  <c r="J209" i="10"/>
  <c r="J212" i="10"/>
  <c r="B205" i="10"/>
  <c r="B206" i="10"/>
  <c r="N209" i="10"/>
  <c r="N211" i="10"/>
  <c r="N212" i="10"/>
  <c r="D205" i="10"/>
  <c r="D206" i="10"/>
  <c r="F206" i="10"/>
  <c r="F209" i="10"/>
  <c r="Q189" i="10"/>
  <c r="N210" i="10"/>
  <c r="N194" i="10"/>
  <c r="D201" i="10"/>
  <c r="N207" i="10"/>
  <c r="J207" i="10"/>
  <c r="J199" i="10"/>
  <c r="N191" i="10"/>
  <c r="J191" i="10"/>
  <c r="J167" i="10"/>
  <c r="J165" i="10"/>
  <c r="J166" i="10"/>
  <c r="J168" i="10"/>
  <c r="B169" i="10"/>
  <c r="B170" i="10"/>
  <c r="N167" i="10"/>
  <c r="N165" i="10"/>
  <c r="N168" i="10"/>
  <c r="D169" i="10"/>
  <c r="D170" i="10"/>
  <c r="F170" i="10"/>
  <c r="J173" i="10"/>
  <c r="J175" i="10"/>
  <c r="J174" i="10"/>
  <c r="J176" i="10"/>
  <c r="B173" i="10"/>
  <c r="B174" i="10"/>
  <c r="F174" i="10"/>
  <c r="J182" i="10"/>
  <c r="J183" i="10"/>
  <c r="J181" i="10"/>
  <c r="J184" i="10"/>
  <c r="B177" i="10"/>
  <c r="B178" i="10"/>
  <c r="N181" i="10"/>
  <c r="N183" i="10"/>
  <c r="N184" i="10"/>
  <c r="D177" i="10"/>
  <c r="D178" i="10"/>
  <c r="F178" i="10"/>
  <c r="F181" i="10"/>
  <c r="B187" i="10"/>
  <c r="Q166" i="10"/>
  <c r="Q165" i="10"/>
  <c r="Q164" i="10"/>
  <c r="Q163" i="10"/>
  <c r="Q162" i="10"/>
  <c r="Q161" i="10"/>
  <c r="N182" i="10"/>
  <c r="N179" i="10"/>
  <c r="N166" i="10"/>
  <c r="D173" i="10"/>
  <c r="J179" i="10"/>
  <c r="J171" i="10"/>
  <c r="N163" i="10"/>
  <c r="J163" i="10"/>
  <c r="B159" i="10"/>
  <c r="Q136" i="10"/>
  <c r="Q135" i="10"/>
  <c r="Q134" i="10"/>
  <c r="Q133" i="10"/>
  <c r="Q132" i="10"/>
  <c r="J135" i="10"/>
  <c r="J136" i="10"/>
  <c r="J137" i="10"/>
  <c r="J138" i="10"/>
  <c r="B139" i="10"/>
  <c r="B140" i="10"/>
  <c r="N135" i="10"/>
  <c r="N137" i="10"/>
  <c r="N138" i="10"/>
  <c r="D139" i="10"/>
  <c r="D140" i="10"/>
  <c r="F140" i="10"/>
  <c r="J144" i="10"/>
  <c r="J143" i="10"/>
  <c r="J145" i="10"/>
  <c r="J146" i="10"/>
  <c r="B143" i="10"/>
  <c r="D143" i="10"/>
  <c r="B144" i="10"/>
  <c r="F144" i="10"/>
  <c r="J152" i="10"/>
  <c r="J153" i="10"/>
  <c r="J151" i="10"/>
  <c r="J154" i="10"/>
  <c r="B147" i="10"/>
  <c r="B148" i="10"/>
  <c r="N153" i="10"/>
  <c r="N151" i="10"/>
  <c r="N154" i="10"/>
  <c r="D147" i="10"/>
  <c r="D148" i="10"/>
  <c r="F148" i="10"/>
  <c r="F151" i="10"/>
  <c r="Q131" i="10"/>
  <c r="N149" i="10"/>
  <c r="J149" i="10"/>
  <c r="J141" i="10"/>
  <c r="N133" i="10"/>
  <c r="J133" i="10"/>
  <c r="B129" i="10"/>
  <c r="J107" i="10"/>
  <c r="J105" i="10"/>
  <c r="J106" i="10"/>
  <c r="J108" i="10"/>
  <c r="B109" i="10"/>
  <c r="B110" i="10"/>
  <c r="N105" i="10"/>
  <c r="N107" i="10"/>
  <c r="N108" i="10"/>
  <c r="D109" i="10"/>
  <c r="D110" i="10"/>
  <c r="F110" i="10"/>
  <c r="J113" i="10"/>
  <c r="J115" i="10"/>
  <c r="J114" i="10"/>
  <c r="J116" i="10"/>
  <c r="B113" i="10"/>
  <c r="D113" i="10"/>
  <c r="B114" i="10"/>
  <c r="F114" i="10"/>
  <c r="J123" i="10"/>
  <c r="J121" i="10"/>
  <c r="J122" i="10"/>
  <c r="J124" i="10"/>
  <c r="B117" i="10"/>
  <c r="B118" i="10"/>
  <c r="N121" i="10"/>
  <c r="N123" i="10"/>
  <c r="N124" i="10"/>
  <c r="D117" i="10"/>
  <c r="D118" i="10"/>
  <c r="F118" i="10"/>
  <c r="F121" i="10"/>
  <c r="Q106" i="10"/>
  <c r="Q105" i="10"/>
  <c r="Q104" i="10"/>
  <c r="Q103" i="10"/>
  <c r="Q102" i="10"/>
  <c r="Q101" i="10"/>
  <c r="N119" i="10"/>
  <c r="J119" i="10"/>
  <c r="J111" i="10"/>
  <c r="N103" i="10"/>
  <c r="J103" i="10"/>
  <c r="J79" i="10"/>
  <c r="J77" i="10"/>
  <c r="J78" i="10"/>
  <c r="J80" i="10"/>
  <c r="B81" i="10"/>
  <c r="B82" i="10"/>
  <c r="N77" i="10"/>
  <c r="N79" i="10"/>
  <c r="N80" i="10"/>
  <c r="D81" i="10"/>
  <c r="D82" i="10"/>
  <c r="F82" i="10"/>
  <c r="J85" i="10"/>
  <c r="J87" i="10"/>
  <c r="J86" i="10"/>
  <c r="J88" i="10"/>
  <c r="B85" i="10"/>
  <c r="D85" i="10"/>
  <c r="B86" i="10"/>
  <c r="F86" i="10"/>
  <c r="J95" i="10"/>
  <c r="J93" i="10"/>
  <c r="J94" i="10"/>
  <c r="J96" i="10"/>
  <c r="B89" i="10"/>
  <c r="B90" i="10"/>
  <c r="N93" i="10"/>
  <c r="N95" i="10"/>
  <c r="N96" i="10"/>
  <c r="D89" i="10"/>
  <c r="D90" i="10"/>
  <c r="F90" i="10"/>
  <c r="F93" i="10"/>
  <c r="B99" i="10"/>
  <c r="Q79" i="10"/>
  <c r="Q78" i="10"/>
  <c r="Q77" i="10"/>
  <c r="Q76" i="10"/>
  <c r="Q75" i="10"/>
  <c r="Q74" i="10"/>
  <c r="Q73" i="10"/>
  <c r="J83" i="10"/>
  <c r="J75" i="10"/>
  <c r="N91" i="10"/>
  <c r="J91" i="10"/>
  <c r="N75" i="10"/>
  <c r="B71" i="10"/>
  <c r="Q48" i="10"/>
  <c r="Q47" i="10"/>
  <c r="Q46" i="10"/>
  <c r="J49" i="10"/>
  <c r="J51" i="10"/>
  <c r="J50" i="10"/>
  <c r="J52" i="10"/>
  <c r="B53" i="10"/>
  <c r="B54" i="10"/>
  <c r="N49" i="10"/>
  <c r="N51" i="10"/>
  <c r="N52" i="10"/>
  <c r="D53" i="10"/>
  <c r="D54" i="10"/>
  <c r="F54" i="10"/>
  <c r="J59" i="10"/>
  <c r="J57" i="10"/>
  <c r="J58" i="10"/>
  <c r="J60" i="10"/>
  <c r="B57" i="10"/>
  <c r="D57" i="10"/>
  <c r="B58" i="10"/>
  <c r="F58" i="10"/>
  <c r="J67" i="10"/>
  <c r="J65" i="10"/>
  <c r="J66" i="10"/>
  <c r="J68" i="10"/>
  <c r="B61" i="10"/>
  <c r="B62" i="10"/>
  <c r="N65" i="10"/>
  <c r="N67" i="10"/>
  <c r="N68" i="10"/>
  <c r="D61" i="10"/>
  <c r="D62" i="10"/>
  <c r="F62" i="10"/>
  <c r="F65" i="10"/>
  <c r="Q45" i="10"/>
  <c r="J55" i="10"/>
  <c r="J47" i="10"/>
  <c r="N63" i="10"/>
  <c r="J63" i="10"/>
  <c r="N47" i="10"/>
  <c r="J23" i="10"/>
  <c r="J21" i="10"/>
  <c r="J22" i="10"/>
  <c r="J24" i="10"/>
  <c r="B25" i="10"/>
  <c r="B26" i="10"/>
  <c r="N21" i="10"/>
  <c r="N23" i="10"/>
  <c r="N24" i="10"/>
  <c r="D25" i="10"/>
  <c r="D26" i="10"/>
  <c r="F26" i="10"/>
  <c r="J29" i="10"/>
  <c r="J31" i="10"/>
  <c r="J30" i="10"/>
  <c r="J32" i="10"/>
  <c r="B29" i="10"/>
  <c r="D29" i="10"/>
  <c r="B30" i="10"/>
  <c r="F30" i="10"/>
  <c r="J39" i="10"/>
  <c r="J37" i="10"/>
  <c r="J38" i="10"/>
  <c r="J40" i="10"/>
  <c r="B33" i="10"/>
  <c r="B34" i="10"/>
  <c r="N37" i="10"/>
  <c r="N39" i="10"/>
  <c r="N40" i="10"/>
  <c r="D33" i="10"/>
  <c r="D34" i="10"/>
  <c r="F34" i="10"/>
  <c r="F37" i="10"/>
  <c r="B43" i="10"/>
  <c r="Q20" i="10"/>
  <c r="Q19" i="10"/>
  <c r="Q18" i="10"/>
  <c r="Q17" i="10"/>
  <c r="J27" i="10"/>
  <c r="J19" i="10"/>
  <c r="N19" i="10"/>
  <c r="N35" i="10"/>
  <c r="J35" i="10"/>
  <c r="B15" i="10"/>
  <c r="N262" i="9"/>
  <c r="N260" i="9"/>
  <c r="N235" i="9"/>
  <c r="N233" i="9"/>
  <c r="N206" i="9"/>
  <c r="N204" i="9"/>
  <c r="N177" i="9"/>
  <c r="N175" i="9"/>
  <c r="N150" i="9"/>
  <c r="N148" i="9"/>
  <c r="N123" i="9"/>
  <c r="N121" i="9"/>
  <c r="N96" i="9"/>
  <c r="N94" i="9"/>
  <c r="N69" i="9"/>
  <c r="N67" i="9"/>
  <c r="Q37" i="9"/>
  <c r="Q36" i="9"/>
  <c r="Q35" i="9"/>
  <c r="B43" i="9"/>
  <c r="F43" i="9"/>
  <c r="B47" i="9"/>
  <c r="F47" i="9"/>
  <c r="F54" i="9"/>
  <c r="Q34" i="9"/>
  <c r="N40" i="9"/>
  <c r="N38" i="9"/>
  <c r="N11" i="9"/>
  <c r="N9" i="9"/>
  <c r="J260" i="9"/>
  <c r="J262" i="9"/>
  <c r="J263" i="9"/>
  <c r="B264" i="9"/>
  <c r="B265" i="9"/>
  <c r="N263" i="9"/>
  <c r="D264" i="9"/>
  <c r="D265" i="9"/>
  <c r="F265" i="9"/>
  <c r="F276" i="9"/>
  <c r="Q259" i="9"/>
  <c r="Q258" i="9"/>
  <c r="Q257" i="9"/>
  <c r="Q256" i="9"/>
  <c r="J261" i="9"/>
  <c r="D272" i="9"/>
  <c r="D273" i="9"/>
  <c r="B272" i="9"/>
  <c r="B273" i="9"/>
  <c r="B268" i="9"/>
  <c r="D268" i="9"/>
  <c r="B269" i="9"/>
  <c r="N258" i="9"/>
  <c r="J258" i="9"/>
  <c r="Q232" i="9"/>
  <c r="Q231" i="9"/>
  <c r="Q230" i="9"/>
  <c r="J233" i="9"/>
  <c r="J236" i="9"/>
  <c r="B237" i="9"/>
  <c r="B238" i="9"/>
  <c r="N236" i="9"/>
  <c r="D237" i="9"/>
  <c r="D238" i="9"/>
  <c r="F238" i="9"/>
  <c r="F249" i="9"/>
  <c r="Q229" i="9"/>
  <c r="J235" i="9"/>
  <c r="J234" i="9"/>
  <c r="B241" i="9"/>
  <c r="D241" i="9"/>
  <c r="B242" i="9"/>
  <c r="D245" i="9"/>
  <c r="D246" i="9"/>
  <c r="B245" i="9"/>
  <c r="B246" i="9"/>
  <c r="N231" i="9"/>
  <c r="J231" i="9"/>
  <c r="Q204" i="9"/>
  <c r="Q203" i="9"/>
  <c r="Q202" i="9"/>
  <c r="Q201" i="9"/>
  <c r="J204" i="9"/>
  <c r="J205" i="9"/>
  <c r="J206" i="9"/>
  <c r="J207" i="9"/>
  <c r="B208" i="9"/>
  <c r="B209" i="9"/>
  <c r="N207" i="9"/>
  <c r="D208" i="9"/>
  <c r="D209" i="9"/>
  <c r="F209" i="9"/>
  <c r="J213" i="9"/>
  <c r="J212" i="9"/>
  <c r="J214" i="9"/>
  <c r="J215" i="9"/>
  <c r="B212" i="9"/>
  <c r="B213" i="9"/>
  <c r="F213" i="9"/>
  <c r="F220" i="9"/>
  <c r="Q200" i="9"/>
  <c r="D212" i="9"/>
  <c r="D216" i="9"/>
  <c r="D217" i="9"/>
  <c r="B216" i="9"/>
  <c r="B217" i="9"/>
  <c r="J210" i="9"/>
  <c r="N202" i="9"/>
  <c r="J202" i="9"/>
  <c r="Q175" i="9"/>
  <c r="Q174" i="9"/>
  <c r="Q173" i="9"/>
  <c r="Q172" i="9"/>
  <c r="J175" i="9"/>
  <c r="J176" i="9"/>
  <c r="J178" i="9"/>
  <c r="B179" i="9"/>
  <c r="B180" i="9"/>
  <c r="N178" i="9"/>
  <c r="D179" i="9"/>
  <c r="D180" i="9"/>
  <c r="F180" i="9"/>
  <c r="J184" i="9"/>
  <c r="J183" i="9"/>
  <c r="J186" i="9"/>
  <c r="B183" i="9"/>
  <c r="B184" i="9"/>
  <c r="F184" i="9"/>
  <c r="F191" i="9"/>
  <c r="Q171" i="9"/>
  <c r="J177" i="9"/>
  <c r="J185" i="9"/>
  <c r="D183" i="9"/>
  <c r="D187" i="9"/>
  <c r="D188" i="9"/>
  <c r="B187" i="9"/>
  <c r="B188" i="9"/>
  <c r="J181" i="9"/>
  <c r="N173" i="9"/>
  <c r="J173" i="9"/>
  <c r="Q148" i="9"/>
  <c r="Q147" i="9"/>
  <c r="Q146" i="9"/>
  <c r="Q145" i="9"/>
  <c r="J148" i="9"/>
  <c r="J149" i="9"/>
  <c r="J151" i="9"/>
  <c r="B152" i="9"/>
  <c r="B153" i="9"/>
  <c r="N151" i="9"/>
  <c r="D152" i="9"/>
  <c r="D153" i="9"/>
  <c r="F153" i="9"/>
  <c r="J157" i="9"/>
  <c r="J156" i="9"/>
  <c r="J159" i="9"/>
  <c r="B156" i="9"/>
  <c r="B157" i="9"/>
  <c r="F157" i="9"/>
  <c r="F164" i="9"/>
  <c r="Q144" i="9"/>
  <c r="J150" i="9"/>
  <c r="J158" i="9"/>
  <c r="D156" i="9"/>
  <c r="D160" i="9"/>
  <c r="D161" i="9"/>
  <c r="B160" i="9"/>
  <c r="B161" i="9"/>
  <c r="J154" i="9"/>
  <c r="N146" i="9"/>
  <c r="J146" i="9"/>
  <c r="Q121" i="9"/>
  <c r="Q120" i="9"/>
  <c r="Q119" i="9"/>
  <c r="Q118" i="9"/>
  <c r="J121" i="9"/>
  <c r="J122" i="9"/>
  <c r="J124" i="9"/>
  <c r="B125" i="9"/>
  <c r="B126" i="9"/>
  <c r="N124" i="9"/>
  <c r="D125" i="9"/>
  <c r="D126" i="9"/>
  <c r="F126" i="9"/>
  <c r="J130" i="9"/>
  <c r="J129" i="9"/>
  <c r="J132" i="9"/>
  <c r="B129" i="9"/>
  <c r="B130" i="9"/>
  <c r="F130" i="9"/>
  <c r="F137" i="9"/>
  <c r="Q117" i="9"/>
  <c r="J123" i="9"/>
  <c r="J131" i="9"/>
  <c r="D129" i="9"/>
  <c r="D133" i="9"/>
  <c r="D134" i="9"/>
  <c r="B133" i="9"/>
  <c r="B134" i="9"/>
  <c r="J127" i="9"/>
  <c r="N119" i="9"/>
  <c r="J119" i="9"/>
  <c r="Q94" i="9"/>
  <c r="Q93" i="9"/>
  <c r="Q92" i="9"/>
  <c r="Q91" i="9"/>
  <c r="J94" i="9"/>
  <c r="J95" i="9"/>
  <c r="J97" i="9"/>
  <c r="B98" i="9"/>
  <c r="B99" i="9"/>
  <c r="N97" i="9"/>
  <c r="D98" i="9"/>
  <c r="D99" i="9"/>
  <c r="F99" i="9"/>
  <c r="J103" i="9"/>
  <c r="J102" i="9"/>
  <c r="J105" i="9"/>
  <c r="B102" i="9"/>
  <c r="B103" i="9"/>
  <c r="F103" i="9"/>
  <c r="F110" i="9"/>
  <c r="Q90" i="9"/>
  <c r="J96" i="9"/>
  <c r="J104" i="9"/>
  <c r="D102" i="9"/>
  <c r="D106" i="9"/>
  <c r="D107" i="9"/>
  <c r="B106" i="9"/>
  <c r="B107" i="9"/>
  <c r="J100" i="9"/>
  <c r="N92" i="9"/>
  <c r="J92" i="9"/>
  <c r="Q67" i="9"/>
  <c r="Q66" i="9"/>
  <c r="Q65" i="9"/>
  <c r="Q64" i="9"/>
  <c r="J67" i="9"/>
  <c r="J68" i="9"/>
  <c r="J70" i="9"/>
  <c r="B71" i="9"/>
  <c r="B72" i="9"/>
  <c r="N70" i="9"/>
  <c r="D71" i="9"/>
  <c r="D72" i="9"/>
  <c r="F72" i="9"/>
  <c r="J75" i="9"/>
  <c r="J76" i="9"/>
  <c r="J78" i="9"/>
  <c r="B75" i="9"/>
  <c r="B76" i="9"/>
  <c r="F76" i="9"/>
  <c r="F83" i="9"/>
  <c r="Q63" i="9"/>
  <c r="J69" i="9"/>
  <c r="J77" i="9"/>
  <c r="D75" i="9"/>
  <c r="D79" i="9"/>
  <c r="D80" i="9"/>
  <c r="B79" i="9"/>
  <c r="B80" i="9"/>
  <c r="J73" i="9"/>
  <c r="N65" i="9"/>
  <c r="J65" i="9"/>
  <c r="J38" i="9"/>
  <c r="J39" i="9"/>
  <c r="J41" i="9"/>
  <c r="B42" i="9"/>
  <c r="N41" i="9"/>
  <c r="D42" i="9"/>
  <c r="D43" i="9"/>
  <c r="J46" i="9"/>
  <c r="J47" i="9"/>
  <c r="J49" i="9"/>
  <c r="B46" i="9"/>
  <c r="J48" i="9"/>
  <c r="J44" i="9"/>
  <c r="J40" i="9"/>
  <c r="J36" i="9"/>
  <c r="D46" i="9"/>
  <c r="D50" i="9"/>
  <c r="D51" i="9"/>
  <c r="B50" i="9"/>
  <c r="B51" i="9"/>
  <c r="N36" i="9"/>
  <c r="Q10" i="9"/>
  <c r="Q9" i="9"/>
  <c r="Q8" i="9"/>
  <c r="Q7" i="9"/>
  <c r="Q6" i="9"/>
  <c r="J9" i="9"/>
  <c r="J10" i="9"/>
  <c r="J12" i="9"/>
  <c r="B13" i="9"/>
  <c r="B14" i="9"/>
  <c r="N12" i="9"/>
  <c r="D13" i="9"/>
  <c r="D14" i="9"/>
  <c r="F14" i="9"/>
  <c r="J17" i="9"/>
  <c r="J18" i="9"/>
  <c r="J20" i="9"/>
  <c r="B17" i="9"/>
  <c r="B18" i="9"/>
  <c r="F18" i="9"/>
  <c r="F25" i="9"/>
  <c r="Q5" i="9"/>
  <c r="N7" i="9"/>
  <c r="J11" i="9"/>
  <c r="J19" i="9"/>
  <c r="D17" i="9"/>
  <c r="B21" i="9"/>
  <c r="B22" i="9"/>
  <c r="D21" i="9"/>
  <c r="D22" i="9"/>
  <c r="J15" i="9"/>
  <c r="J7" i="9"/>
  <c r="Q254" i="8"/>
  <c r="Q253" i="8"/>
  <c r="Q252" i="8"/>
  <c r="Q251" i="8"/>
  <c r="Q250" i="8"/>
  <c r="Q249" i="8"/>
  <c r="J254" i="8"/>
  <c r="J252" i="8"/>
  <c r="J253" i="8"/>
  <c r="J255" i="8"/>
  <c r="B256" i="8"/>
  <c r="B257" i="8"/>
  <c r="N254" i="8"/>
  <c r="N252" i="8"/>
  <c r="N255" i="8"/>
  <c r="D256" i="8"/>
  <c r="D257" i="8"/>
  <c r="F257" i="8"/>
  <c r="J260" i="8"/>
  <c r="J262" i="8"/>
  <c r="J261" i="8"/>
  <c r="J263" i="8"/>
  <c r="B260" i="8"/>
  <c r="N260" i="8"/>
  <c r="N262" i="8"/>
  <c r="N259" i="8"/>
  <c r="N263" i="8"/>
  <c r="D260" i="8"/>
  <c r="B261" i="8"/>
  <c r="F261" i="8"/>
  <c r="J270" i="8"/>
  <c r="J268" i="8"/>
  <c r="J269" i="8"/>
  <c r="J271" i="8"/>
  <c r="B264" i="8"/>
  <c r="B265" i="8"/>
  <c r="N268" i="8"/>
  <c r="N270" i="8"/>
  <c r="N271" i="8"/>
  <c r="D264" i="8"/>
  <c r="D265" i="8"/>
  <c r="F265" i="8"/>
  <c r="F268" i="8"/>
  <c r="Q248" i="8"/>
  <c r="J258" i="8"/>
  <c r="J250" i="8"/>
  <c r="N258" i="8"/>
  <c r="N266" i="8"/>
  <c r="J266" i="8"/>
  <c r="N253" i="8"/>
  <c r="N250" i="8"/>
  <c r="Q227" i="8"/>
  <c r="Q226" i="8"/>
  <c r="Q225" i="8"/>
  <c r="Q224" i="8"/>
  <c r="Q223" i="8"/>
  <c r="Q222" i="8"/>
  <c r="J225" i="8"/>
  <c r="J227" i="8"/>
  <c r="J226" i="8"/>
  <c r="J228" i="8"/>
  <c r="B229" i="8"/>
  <c r="B230" i="8"/>
  <c r="N227" i="8"/>
  <c r="N225" i="8"/>
  <c r="N228" i="8"/>
  <c r="D229" i="8"/>
  <c r="D230" i="8"/>
  <c r="F230" i="8"/>
  <c r="J235" i="8"/>
  <c r="J233" i="8"/>
  <c r="J234" i="8"/>
  <c r="J236" i="8"/>
  <c r="B233" i="8"/>
  <c r="N233" i="8"/>
  <c r="N232" i="8"/>
  <c r="N235" i="8"/>
  <c r="N236" i="8"/>
  <c r="D233" i="8"/>
  <c r="B234" i="8"/>
  <c r="F234" i="8"/>
  <c r="J242" i="8"/>
  <c r="J243" i="8"/>
  <c r="J241" i="8"/>
  <c r="J244" i="8"/>
  <c r="B237" i="8"/>
  <c r="B238" i="8"/>
  <c r="N241" i="8"/>
  <c r="N243" i="8"/>
  <c r="N244" i="8"/>
  <c r="D237" i="8"/>
  <c r="D238" i="8"/>
  <c r="F238" i="8"/>
  <c r="F241" i="8"/>
  <c r="Q221" i="8"/>
  <c r="N242" i="8"/>
  <c r="N226" i="8"/>
  <c r="N234" i="8"/>
  <c r="N239" i="8"/>
  <c r="J239" i="8"/>
  <c r="N231" i="8"/>
  <c r="J231" i="8"/>
  <c r="N223" i="8"/>
  <c r="J223" i="8"/>
  <c r="Q200" i="8"/>
  <c r="Q199" i="8"/>
  <c r="Q198" i="8"/>
  <c r="Q197" i="8"/>
  <c r="Q196" i="8"/>
  <c r="Q195" i="8"/>
  <c r="J198" i="8"/>
  <c r="J200" i="8"/>
  <c r="J199" i="8"/>
  <c r="J201" i="8"/>
  <c r="B202" i="8"/>
  <c r="B203" i="8"/>
  <c r="N200" i="8"/>
  <c r="N198" i="8"/>
  <c r="N201" i="8"/>
  <c r="D202" i="8"/>
  <c r="D203" i="8"/>
  <c r="F203" i="8"/>
  <c r="J208" i="8"/>
  <c r="J206" i="8"/>
  <c r="J207" i="8"/>
  <c r="J209" i="8"/>
  <c r="B206" i="8"/>
  <c r="N206" i="8"/>
  <c r="N205" i="8"/>
  <c r="N208" i="8"/>
  <c r="N209" i="8"/>
  <c r="D206" i="8"/>
  <c r="B207" i="8"/>
  <c r="F207" i="8"/>
  <c r="J215" i="8"/>
  <c r="J216" i="8"/>
  <c r="J214" i="8"/>
  <c r="J217" i="8"/>
  <c r="B210" i="8"/>
  <c r="B211" i="8"/>
  <c r="N214" i="8"/>
  <c r="N216" i="8"/>
  <c r="N217" i="8"/>
  <c r="D210" i="8"/>
  <c r="D211" i="8"/>
  <c r="F211" i="8"/>
  <c r="F214" i="8"/>
  <c r="Q194" i="8"/>
  <c r="N199" i="8"/>
  <c r="N196" i="8"/>
  <c r="N215" i="8"/>
  <c r="N207" i="8"/>
  <c r="N212" i="8"/>
  <c r="J212" i="8"/>
  <c r="N204" i="8"/>
  <c r="J204" i="8"/>
  <c r="J196" i="8"/>
  <c r="Q173" i="8"/>
  <c r="Q172" i="8"/>
  <c r="Q171" i="8"/>
  <c r="Q170" i="8"/>
  <c r="Q169" i="8"/>
  <c r="Q168" i="8"/>
  <c r="J171" i="8"/>
  <c r="J173" i="8"/>
  <c r="J172" i="8"/>
  <c r="J174" i="8"/>
  <c r="B175" i="8"/>
  <c r="B176" i="8"/>
  <c r="N171" i="8"/>
  <c r="N173" i="8"/>
  <c r="N174" i="8"/>
  <c r="D175" i="8"/>
  <c r="D176" i="8"/>
  <c r="F176" i="8"/>
  <c r="J181" i="8"/>
  <c r="J179" i="8"/>
  <c r="J180" i="8"/>
  <c r="J182" i="8"/>
  <c r="B179" i="8"/>
  <c r="N179" i="8"/>
  <c r="N178" i="8"/>
  <c r="N181" i="8"/>
  <c r="N182" i="8"/>
  <c r="D179" i="8"/>
  <c r="B180" i="8"/>
  <c r="F180" i="8"/>
  <c r="J188" i="8"/>
  <c r="J189" i="8"/>
  <c r="J187" i="8"/>
  <c r="J190" i="8"/>
  <c r="B183" i="8"/>
  <c r="B184" i="8"/>
  <c r="N187" i="8"/>
  <c r="N189" i="8"/>
  <c r="N190" i="8"/>
  <c r="D183" i="8"/>
  <c r="D184" i="8"/>
  <c r="F184" i="8"/>
  <c r="F187" i="8"/>
  <c r="Q167" i="8"/>
  <c r="N188" i="8"/>
  <c r="N172" i="8"/>
  <c r="N180" i="8"/>
  <c r="N185" i="8"/>
  <c r="J185" i="8"/>
  <c r="N177" i="8"/>
  <c r="J177" i="8"/>
  <c r="N169" i="8"/>
  <c r="J169" i="8"/>
  <c r="Q146" i="8"/>
  <c r="Q145" i="8"/>
  <c r="Q144" i="8"/>
  <c r="Q143" i="8"/>
  <c r="Q142" i="8"/>
  <c r="Q141" i="8"/>
  <c r="J144" i="8"/>
  <c r="J146" i="8"/>
  <c r="J145" i="8"/>
  <c r="J147" i="8"/>
  <c r="B148" i="8"/>
  <c r="B149" i="8"/>
  <c r="N144" i="8"/>
  <c r="N146" i="8"/>
  <c r="N147" i="8"/>
  <c r="D148" i="8"/>
  <c r="D149" i="8"/>
  <c r="F149" i="8"/>
  <c r="J154" i="8"/>
  <c r="J152" i="8"/>
  <c r="J153" i="8"/>
  <c r="J155" i="8"/>
  <c r="B152" i="8"/>
  <c r="N152" i="8"/>
  <c r="N151" i="8"/>
  <c r="N154" i="8"/>
  <c r="N155" i="8"/>
  <c r="D152" i="8"/>
  <c r="B153" i="8"/>
  <c r="F153" i="8"/>
  <c r="J161" i="8"/>
  <c r="J162" i="8"/>
  <c r="J160" i="8"/>
  <c r="J163" i="8"/>
  <c r="B156" i="8"/>
  <c r="B157" i="8"/>
  <c r="N160" i="8"/>
  <c r="N162" i="8"/>
  <c r="N163" i="8"/>
  <c r="D156" i="8"/>
  <c r="D157" i="8"/>
  <c r="F157" i="8"/>
  <c r="F160" i="8"/>
  <c r="Q140" i="8"/>
  <c r="N153" i="8"/>
  <c r="N150" i="8"/>
  <c r="N161" i="8"/>
  <c r="N145" i="8"/>
  <c r="N158" i="8"/>
  <c r="J158" i="8"/>
  <c r="J150" i="8"/>
  <c r="N142" i="8"/>
  <c r="J142" i="8"/>
  <c r="Q119" i="8"/>
  <c r="Q118" i="8"/>
  <c r="Q117" i="8"/>
  <c r="Q116" i="8"/>
  <c r="Q115" i="8"/>
  <c r="Q114" i="8"/>
  <c r="J117" i="8"/>
  <c r="J119" i="8"/>
  <c r="J118" i="8"/>
  <c r="J120" i="8"/>
  <c r="B121" i="8"/>
  <c r="B122" i="8"/>
  <c r="N117" i="8"/>
  <c r="N119" i="8"/>
  <c r="N120" i="8"/>
  <c r="D121" i="8"/>
  <c r="D122" i="8"/>
  <c r="F122" i="8"/>
  <c r="J127" i="8"/>
  <c r="J125" i="8"/>
  <c r="J126" i="8"/>
  <c r="J128" i="8"/>
  <c r="B125" i="8"/>
  <c r="N124" i="8"/>
  <c r="N127" i="8"/>
  <c r="N125" i="8"/>
  <c r="N128" i="8"/>
  <c r="D125" i="8"/>
  <c r="B126" i="8"/>
  <c r="F126" i="8"/>
  <c r="J134" i="8"/>
  <c r="J135" i="8"/>
  <c r="J133" i="8"/>
  <c r="J136" i="8"/>
  <c r="B129" i="8"/>
  <c r="B130" i="8"/>
  <c r="N133" i="8"/>
  <c r="N135" i="8"/>
  <c r="N136" i="8"/>
  <c r="D129" i="8"/>
  <c r="D130" i="8"/>
  <c r="F130" i="8"/>
  <c r="F133" i="8"/>
  <c r="Q113" i="8"/>
  <c r="J131" i="8"/>
  <c r="N126" i="8"/>
  <c r="N123" i="8"/>
  <c r="J123" i="8"/>
  <c r="J115" i="8"/>
  <c r="N134" i="8"/>
  <c r="N118" i="8"/>
  <c r="N131" i="8"/>
  <c r="N115" i="8"/>
  <c r="Q92" i="8"/>
  <c r="Q91" i="8"/>
  <c r="Q90" i="8"/>
  <c r="Q89" i="8"/>
  <c r="Q88" i="8"/>
  <c r="Q87" i="8"/>
  <c r="J92" i="8"/>
  <c r="J90" i="8"/>
  <c r="J91" i="8"/>
  <c r="J93" i="8"/>
  <c r="B94" i="8"/>
  <c r="B95" i="8"/>
  <c r="N90" i="8"/>
  <c r="N92" i="8"/>
  <c r="N93" i="8"/>
  <c r="D94" i="8"/>
  <c r="D95" i="8"/>
  <c r="F95" i="8"/>
  <c r="J99" i="8"/>
  <c r="J100" i="8"/>
  <c r="J98" i="8"/>
  <c r="J101" i="8"/>
  <c r="B98" i="8"/>
  <c r="B99" i="8"/>
  <c r="F99" i="8"/>
  <c r="B103" i="8"/>
  <c r="N106" i="8"/>
  <c r="N108" i="8"/>
  <c r="N109" i="8"/>
  <c r="D102" i="8"/>
  <c r="D103" i="8"/>
  <c r="F103" i="8"/>
  <c r="F106" i="8"/>
  <c r="Q86" i="8"/>
  <c r="N107" i="8"/>
  <c r="J109" i="8"/>
  <c r="J108" i="8"/>
  <c r="J107" i="8"/>
  <c r="J106" i="8"/>
  <c r="N91" i="8"/>
  <c r="D98" i="8"/>
  <c r="B102" i="8"/>
  <c r="N104" i="8"/>
  <c r="J104" i="8"/>
  <c r="N100" i="8"/>
  <c r="N99" i="8"/>
  <c r="N98" i="8"/>
  <c r="N97" i="8"/>
  <c r="N96" i="8"/>
  <c r="J96" i="8"/>
  <c r="N88" i="8"/>
  <c r="J88" i="8"/>
  <c r="Q65" i="8"/>
  <c r="Q64" i="8"/>
  <c r="Q63" i="8"/>
  <c r="Q62" i="8"/>
  <c r="Q61" i="8"/>
  <c r="Q60" i="8"/>
  <c r="J65" i="8"/>
  <c r="J63" i="8"/>
  <c r="J64" i="8"/>
  <c r="J66" i="8"/>
  <c r="B67" i="8"/>
  <c r="B68" i="8"/>
  <c r="N63" i="8"/>
  <c r="N65" i="8"/>
  <c r="N66" i="8"/>
  <c r="D67" i="8"/>
  <c r="D68" i="8"/>
  <c r="F68" i="8"/>
  <c r="J72" i="8"/>
  <c r="J73" i="8"/>
  <c r="J71" i="8"/>
  <c r="J74" i="8"/>
  <c r="B71" i="8"/>
  <c r="B72" i="8"/>
  <c r="F72" i="8"/>
  <c r="B76" i="8"/>
  <c r="N79" i="8"/>
  <c r="N81" i="8"/>
  <c r="N82" i="8"/>
  <c r="D75" i="8"/>
  <c r="D76" i="8"/>
  <c r="F76" i="8"/>
  <c r="F79" i="8"/>
  <c r="Q59" i="8"/>
  <c r="J69" i="8"/>
  <c r="J61" i="8"/>
  <c r="N64" i="8"/>
  <c r="N61" i="8"/>
  <c r="N80" i="8"/>
  <c r="J82" i="8"/>
  <c r="J81" i="8"/>
  <c r="J80" i="8"/>
  <c r="J79" i="8"/>
  <c r="D71" i="8"/>
  <c r="B75" i="8"/>
  <c r="N77" i="8"/>
  <c r="J77" i="8"/>
  <c r="N73" i="8"/>
  <c r="N72" i="8"/>
  <c r="N71" i="8"/>
  <c r="N70" i="8"/>
  <c r="N69" i="8"/>
  <c r="Q38" i="8"/>
  <c r="Q37" i="8"/>
  <c r="Q36" i="8"/>
  <c r="Q35" i="8"/>
  <c r="Q34" i="8"/>
  <c r="Q33" i="8"/>
  <c r="J36" i="8"/>
  <c r="J37" i="8"/>
  <c r="J39" i="8"/>
  <c r="B40" i="8"/>
  <c r="B41" i="8"/>
  <c r="N36" i="8"/>
  <c r="N39" i="8"/>
  <c r="D40" i="8"/>
  <c r="D41" i="8"/>
  <c r="F41" i="8"/>
  <c r="B45" i="8"/>
  <c r="F45" i="8"/>
  <c r="B49" i="8"/>
  <c r="N52" i="8"/>
  <c r="N54" i="8"/>
  <c r="N55" i="8"/>
  <c r="D48" i="8"/>
  <c r="D49" i="8"/>
  <c r="F49" i="8"/>
  <c r="F52" i="8"/>
  <c r="Q32" i="8"/>
  <c r="N53" i="8"/>
  <c r="N50" i="8"/>
  <c r="J55" i="8"/>
  <c r="J54" i="8"/>
  <c r="J53" i="8"/>
  <c r="J52" i="8"/>
  <c r="N37" i="8"/>
  <c r="J47" i="8"/>
  <c r="B44" i="8"/>
  <c r="D44" i="8"/>
  <c r="B48" i="8"/>
  <c r="J50" i="8"/>
  <c r="N46" i="8"/>
  <c r="J46" i="8"/>
  <c r="N45" i="8"/>
  <c r="J45" i="8"/>
  <c r="N44" i="8"/>
  <c r="J44" i="8"/>
  <c r="N43" i="8"/>
  <c r="N42" i="8"/>
  <c r="J42" i="8"/>
  <c r="N38" i="8"/>
  <c r="J38" i="8"/>
  <c r="N34" i="8"/>
  <c r="J34" i="8"/>
  <c r="Q11" i="8"/>
  <c r="Q10" i="8"/>
  <c r="Q9" i="8"/>
  <c r="Q8" i="8"/>
  <c r="Q7" i="8"/>
  <c r="Q6" i="8"/>
  <c r="B14" i="8"/>
  <c r="F14" i="8"/>
  <c r="B18" i="8"/>
  <c r="F18" i="8"/>
  <c r="B22" i="8"/>
  <c r="F22" i="8"/>
  <c r="F25" i="8"/>
  <c r="Q5" i="8"/>
  <c r="J18" i="8"/>
  <c r="N19" i="8"/>
  <c r="N17" i="8"/>
  <c r="N16" i="8"/>
  <c r="N18" i="8"/>
  <c r="N15" i="8"/>
  <c r="N27" i="8"/>
  <c r="N26" i="8"/>
  <c r="N25" i="8"/>
  <c r="N28" i="8"/>
  <c r="N23" i="8"/>
  <c r="J27" i="8"/>
  <c r="J26" i="8"/>
  <c r="J25" i="8"/>
  <c r="J28" i="8"/>
  <c r="J23" i="8"/>
  <c r="J19" i="8"/>
  <c r="J17" i="8"/>
  <c r="J20" i="8"/>
  <c r="J15" i="8"/>
  <c r="N11" i="8"/>
  <c r="N10" i="8"/>
  <c r="N9" i="8"/>
  <c r="N12" i="8"/>
  <c r="N7" i="8"/>
  <c r="J11" i="8"/>
  <c r="J10" i="8"/>
  <c r="J9" i="8"/>
  <c r="J12" i="8"/>
  <c r="J7" i="8"/>
  <c r="B13" i="8"/>
  <c r="D13" i="8"/>
  <c r="D14" i="8"/>
  <c r="B17" i="8"/>
  <c r="D17" i="8"/>
  <c r="B21" i="8"/>
  <c r="D21" i="8"/>
  <c r="D22" i="8"/>
  <c r="J72" i="1"/>
  <c r="J74" i="1"/>
  <c r="J73" i="1"/>
  <c r="J75" i="1"/>
  <c r="B76" i="1"/>
  <c r="B77" i="1"/>
  <c r="N90" i="1"/>
  <c r="N88" i="1"/>
  <c r="N89" i="1"/>
  <c r="N91" i="1"/>
  <c r="N86" i="1"/>
  <c r="Q74" i="1"/>
  <c r="Q73" i="1"/>
  <c r="Q72" i="1"/>
  <c r="Q71" i="1"/>
  <c r="Q70" i="1"/>
  <c r="Q69" i="1"/>
  <c r="N72" i="1"/>
  <c r="N74" i="1"/>
  <c r="N73" i="1"/>
  <c r="N75" i="1"/>
  <c r="D76" i="1"/>
  <c r="D77" i="1"/>
  <c r="F77" i="1"/>
  <c r="J81" i="1"/>
  <c r="J80" i="1"/>
  <c r="J82" i="1"/>
  <c r="J83" i="1"/>
  <c r="B80" i="1"/>
  <c r="N79" i="1"/>
  <c r="N80" i="1"/>
  <c r="N82" i="1"/>
  <c r="N81" i="1"/>
  <c r="N83" i="1"/>
  <c r="D80" i="1"/>
  <c r="B81" i="1"/>
  <c r="F81" i="1"/>
  <c r="J89" i="1"/>
  <c r="J88" i="1"/>
  <c r="J90" i="1"/>
  <c r="J91" i="1"/>
  <c r="B84" i="1"/>
  <c r="B85" i="1"/>
  <c r="D84" i="1"/>
  <c r="D85" i="1"/>
  <c r="F85" i="1"/>
  <c r="F88" i="1"/>
  <c r="Q68" i="1"/>
  <c r="J86" i="1"/>
  <c r="N78" i="1"/>
  <c r="J78" i="1"/>
  <c r="N70" i="1"/>
  <c r="J70" i="1"/>
  <c r="H52" i="1"/>
  <c r="H55" i="1"/>
  <c r="E55" i="1"/>
  <c r="E52" i="1"/>
  <c r="B55" i="1"/>
  <c r="B52" i="1"/>
  <c r="B43" i="1"/>
  <c r="H31" i="1"/>
  <c r="E34" i="1"/>
  <c r="E31" i="1"/>
  <c r="B34" i="1"/>
  <c r="B31" i="1"/>
  <c r="K20" i="1"/>
  <c r="H20" i="1"/>
  <c r="E23" i="1"/>
  <c r="E20" i="1"/>
  <c r="K25" i="1"/>
  <c r="B23" i="1"/>
  <c r="B20" i="1"/>
  <c r="E11" i="1"/>
  <c r="B11" i="1"/>
  <c r="H25" i="1"/>
  <c r="H36" i="1"/>
  <c r="G106" i="6"/>
  <c r="G105" i="6"/>
  <c r="E16" i="1"/>
  <c r="B16" i="1"/>
  <c r="B57" i="1"/>
  <c r="E57" i="1"/>
  <c r="B48" i="1"/>
  <c r="B36" i="1"/>
  <c r="E36" i="1"/>
  <c r="E25" i="1"/>
  <c r="B25" i="1"/>
</calcChain>
</file>

<file path=xl/comments1.xml><?xml version="1.0" encoding="utf-8"?>
<comments xmlns="http://schemas.openxmlformats.org/spreadsheetml/2006/main">
  <authors>
    <author>Jack</author>
  </authors>
  <commentList>
    <comment ref="K22" authorId="0">
      <text>
        <r>
          <rPr>
            <b/>
            <sz val="12"/>
            <color indexed="81"/>
            <rFont val="Calibri"/>
          </rPr>
          <t>for example, x = b, P1 checks, y  = P2 range 0..1</t>
        </r>
      </text>
    </comment>
    <comment ref="S47" authorId="0">
      <text>
        <r>
          <rPr>
            <b/>
            <sz val="12"/>
            <color indexed="81"/>
            <rFont val="Calibri"/>
          </rPr>
          <t>for example, x = b, P1 checks, y  = P2 range 0..1</t>
        </r>
      </text>
    </comment>
    <comment ref="W47" authorId="0">
      <text>
        <r>
          <rPr>
            <b/>
            <sz val="12"/>
            <color indexed="81"/>
            <rFont val="Calibri"/>
          </rPr>
          <t>for example, x = b, P1 checks, and y = P2 range 0..1, with r between b and 1-b</t>
        </r>
      </text>
    </comment>
    <comment ref="S65" authorId="0">
      <text>
        <r>
          <rPr>
            <b/>
            <sz val="12"/>
            <color indexed="81"/>
            <rFont val="Calibri"/>
          </rPr>
          <t>for example, x = d, P1 bluffs, and y = P2 calling range 0..c, with r between d-c and d</t>
        </r>
      </text>
    </comment>
    <comment ref="W65" authorId="0">
      <text>
        <r>
          <rPr>
            <b/>
            <sz val="12"/>
            <color indexed="81"/>
            <rFont val="Calibri"/>
          </rPr>
          <t>for example, x = d, P1 checks, and y = P2 range 0..1, with r between 1-d and d</t>
        </r>
      </text>
    </comment>
  </commentList>
</comments>
</file>

<file path=xl/comments2.xml><?xml version="1.0" encoding="utf-8"?>
<comments xmlns="http://schemas.openxmlformats.org/spreadsheetml/2006/main">
  <authors>
    <author>Jack</author>
  </authors>
  <commentList>
    <comment ref="A10" authorId="0">
      <text>
        <r>
          <rPr>
            <b/>
            <sz val="12"/>
            <color indexed="81"/>
            <rFont val="Calibri"/>
          </rPr>
          <t>for example, x = b, P1 checks, y  = P2 range 0..1</t>
        </r>
      </text>
    </comment>
    <comment ref="D10" authorId="0">
      <text>
        <r>
          <rPr>
            <b/>
            <sz val="12"/>
            <color indexed="81"/>
            <rFont val="Calibri"/>
          </rPr>
          <t>for example, x = d, P1 bluffs, and y= P2 calling range 0..c</t>
        </r>
      </text>
    </comment>
    <comment ref="A19" authorId="0">
      <text>
        <r>
          <rPr>
            <b/>
            <sz val="12"/>
            <color indexed="81"/>
            <rFont val="Calibri"/>
          </rPr>
          <t>for example, x = b, P2 checks, and y = P2 range 0..1, when r is between 1-b and 1</t>
        </r>
      </text>
    </comment>
    <comment ref="D19" authorId="0">
      <text>
        <r>
          <rPr>
            <b/>
            <sz val="12"/>
            <color indexed="81"/>
            <rFont val="Calibri"/>
          </rPr>
          <t>for example, x = b, P1 checks, and y = P2 range 0..1, with r between b and 1-b</t>
        </r>
      </text>
    </comment>
    <comment ref="G19" authorId="0">
      <text>
        <r>
          <rPr>
            <b/>
            <sz val="12"/>
            <color indexed="81"/>
            <rFont val="Calibri"/>
          </rPr>
          <t>for example, x = d, P1 bluffs, and y = P2 calling range 0..c, with r between d-c and d</t>
        </r>
      </text>
    </comment>
    <comment ref="J19" authorId="0">
      <text>
        <r>
          <rPr>
            <b/>
            <sz val="12"/>
            <color indexed="81"/>
            <rFont val="Calibri"/>
          </rPr>
          <t>for example, x = d, P1 bluffs, and y = P2 calling range 0..c, with r less than d-c</t>
        </r>
      </text>
    </comment>
    <comment ref="A30" authorId="0">
      <text>
        <r>
          <rPr>
            <b/>
            <sz val="12"/>
            <color indexed="81"/>
            <rFont val="Calibri"/>
          </rPr>
          <t>for example, x = b, P1 checks, and y = P2 range 0..1, with r &lt; b</t>
        </r>
      </text>
    </comment>
    <comment ref="D30" authorId="0">
      <text>
        <r>
          <rPr>
            <b/>
            <sz val="12"/>
            <color indexed="81"/>
            <rFont val="Calibri"/>
          </rPr>
          <t>for example, x = d, P1 checks, and y = P2 range 0..1, with r between 1-d and d</t>
        </r>
      </text>
    </comment>
    <comment ref="A42" authorId="0">
      <text>
        <r>
          <rPr>
            <b/>
            <sz val="12"/>
            <color indexed="81"/>
            <rFont val="Calibri"/>
          </rPr>
          <t>for example, x = c, P2 calls, and y0 .. y give P1's bluffing range d ..1, with r &gt; 1</t>
        </r>
      </text>
    </comment>
  </commentList>
</comments>
</file>

<file path=xl/sharedStrings.xml><?xml version="1.0" encoding="utf-8"?>
<sst xmlns="http://schemas.openxmlformats.org/spreadsheetml/2006/main" count="2743" uniqueCount="181">
  <si>
    <t>b</t>
  </si>
  <si>
    <t>c</t>
  </si>
  <si>
    <t>d</t>
  </si>
  <si>
    <t>r</t>
  </si>
  <si>
    <t>b - bet</t>
  </si>
  <si>
    <t>c - call</t>
  </si>
  <si>
    <t>r - volatility</t>
  </si>
  <si>
    <t>R</t>
  </si>
  <si>
    <t>e.g. (d, 0..1)</t>
  </si>
  <si>
    <t>e.g. (b, 0..1)</t>
  </si>
  <si>
    <t>e.g. (d, 0..c)</t>
  </si>
  <si>
    <t>call = drop</t>
  </si>
  <si>
    <t>bluff = check</t>
  </si>
  <si>
    <t>bet = check</t>
  </si>
  <si>
    <t>(b, 0..c)</t>
  </si>
  <si>
    <t>(b, 0..1)</t>
  </si>
  <si>
    <t>(c, 0..b)</t>
  </si>
  <si>
    <t>(c, d..1)</t>
  </si>
  <si>
    <t>(d, 0..c)</t>
  </si>
  <si>
    <t>(d, 0..1)</t>
  </si>
  <si>
    <t>difference</t>
  </si>
  <si>
    <t>sum diffs</t>
  </si>
  <si>
    <t>bet formula</t>
  </si>
  <si>
    <t xml:space="preserve"> -beta + (1-c)*(1 + beta) +c*(1 + 2*beta)*winbet = wincheck</t>
  </si>
  <si>
    <t>call formula</t>
  </si>
  <si>
    <t xml:space="preserve"> -beta + { b * winvsbet + (1 - d) * winvsbluff } * (1 + 2*beta) / (b + 1 - d) = 0</t>
  </si>
  <si>
    <t>bluff formula</t>
  </si>
  <si>
    <t xml:space="preserve"> -beta + (1-c)*(1 + beta) +c*(1 +2* beta)*winbet = wincheck</t>
  </si>
  <si>
    <t>beta (betsize)</t>
  </si>
  <si>
    <t>constant</t>
  </si>
  <si>
    <t>&lt;-- solve to zero</t>
  </si>
  <si>
    <t>hand</t>
  </si>
  <si>
    <t>bet_value</t>
  </si>
  <si>
    <t>check_value</t>
  </si>
  <si>
    <t>call_value</t>
  </si>
  <si>
    <t>Demonstration of optimality, for r=0.71</t>
  </si>
  <si>
    <t>[[0.22222,</t>
  </si>
  <si>
    <t>0.44445,</t>
  </si>
  <si>
    <t>0.88889,</t>
  </si>
  <si>
    <t>0.1],</t>
  </si>
  <si>
    <t>[0.27665,</t>
  </si>
  <si>
    <t>0.47458,</t>
  </si>
  <si>
    <t>0.90438,</t>
  </si>
  <si>
    <t>0.5],</t>
  </si>
  <si>
    <t>[0.24852,</t>
  </si>
  <si>
    <t>0.44308,</t>
  </si>
  <si>
    <t>0.91804,</t>
  </si>
  <si>
    <t>0.6],</t>
  </si>
  <si>
    <t>[0.26829,</t>
  </si>
  <si>
    <t>0.43079,</t>
  </si>
  <si>
    <t>0.93341,</t>
  </si>
  <si>
    <t>0.71],</t>
  </si>
  <si>
    <t>[0.29947,</t>
  </si>
  <si>
    <t>0.42813,</t>
  </si>
  <si>
    <t>0.94405,</t>
  </si>
  <si>
    <t>0.8],</t>
  </si>
  <si>
    <t>[0.34552,</t>
  </si>
  <si>
    <t>0.42991,</t>
  </si>
  <si>
    <t>0.95782,</t>
  </si>
  <si>
    <t>0.9],</t>
  </si>
  <si>
    <t>[0.40541,</t>
  </si>
  <si>
    <t>0.43481,</t>
  </si>
  <si>
    <t>0.97737,</t>
  </si>
  <si>
    <t>1],</t>
  </si>
  <si>
    <t>[0.46188,</t>
  </si>
  <si>
    <t>0.4397,</t>
  </si>
  <si>
    <t>1.0,</t>
  </si>
  <si>
    <t>1.082581676],</t>
  </si>
  <si>
    <t>[0.46585,</t>
  </si>
  <si>
    <t>0.4449,</t>
  </si>
  <si>
    <t>1.1],</t>
  </si>
  <si>
    <t>[0.4841,</t>
  </si>
  <si>
    <t>0.47227,</t>
  </si>
  <si>
    <t>1.2],</t>
  </si>
  <si>
    <t>[0.5205,</t>
  </si>
  <si>
    <t>0.54476,</t>
  </si>
  <si>
    <t>1.5],</t>
  </si>
  <si>
    <t>[0.54712,</t>
  </si>
  <si>
    <t>0.64822,</t>
  </si>
  <si>
    <t>2],</t>
  </si>
  <si>
    <t>[0.54326,</t>
  </si>
  <si>
    <t>0.82717,</t>
  </si>
  <si>
    <t>3],</t>
  </si>
  <si>
    <t>[0.50362,</t>
  </si>
  <si>
    <t>0.98906,</t>
  </si>
  <si>
    <t>4],</t>
  </si>
  <si>
    <t>[0.5,</t>
  </si>
  <si>
    <t>10],</t>
  </si>
  <si>
    <t>25],</t>
  </si>
  <si>
    <t>100]]</t>
  </si>
  <si>
    <t>outer_count</t>
  </si>
  <si>
    <t>32,</t>
  </si>
  <si>
    <t>inner_count</t>
  </si>
  <si>
    <t>r_value</t>
  </si>
  <si>
    <t>game</t>
  </si>
  <si>
    <t>Finished</t>
  </si>
  <si>
    <t>1 - HOM</t>
  </si>
  <si>
    <t xml:space="preserve"> beta = 5</t>
  </si>
  <si>
    <t>beta = 1</t>
  </si>
  <si>
    <t>Big R for different values of beta</t>
  </si>
  <si>
    <t>BETA</t>
  </si>
  <si>
    <t>beta = 0.3</t>
  </si>
  <si>
    <t>beta = 0.5</t>
  </si>
  <si>
    <t>e.g. b,1..0 small r</t>
  </si>
  <si>
    <t>Indifference Equations</t>
  </si>
  <si>
    <t>Py calculations</t>
  </si>
  <si>
    <t>bet value</t>
  </si>
  <si>
    <t>check value</t>
  </si>
  <si>
    <t>call value</t>
  </si>
  <si>
    <t>drop value = 0</t>
  </si>
  <si>
    <t>bluff value</t>
  </si>
  <si>
    <t>Notes for this calc:</t>
  </si>
  <si>
    <t>py</t>
  </si>
  <si>
    <t>check params</t>
  </si>
  <si>
    <t>r = 0.5, b&lt;c&lt;r&lt;d&lt;1 (there is bluffing) and c+r &lt; 1</t>
  </si>
  <si>
    <t>e.g. b,0..1 with r=0.5</t>
  </si>
  <si>
    <t>Solver scenario</t>
  </si>
  <si>
    <t>|bet - check|</t>
  </si>
  <si>
    <t>|call|</t>
  </si>
  <si>
    <t>|bluff - check|</t>
  </si>
  <si>
    <t>Notes for this calc: low r = 0.1 … r &lt; b &lt; c &lt; d</t>
  </si>
  <si>
    <t>Notes for this calc: low r = 0.2 … r &lt; b &lt; c &lt; d</t>
  </si>
  <si>
    <t>Notes for this calc: low r = 0.3 … b &lt; r &lt; c &lt; d</t>
  </si>
  <si>
    <t>Notes for this calc: r = 0.4 … b &lt; r &lt; c &lt; d</t>
  </si>
  <si>
    <t>Notes for this calc: r = 0.5 … b &lt; c &lt; r &lt; d</t>
  </si>
  <si>
    <t>Notes for this calc: r = 0.6 … b &lt; c &lt; r &lt; d</t>
  </si>
  <si>
    <t>Notes for this calc: r = 0.7 … b &lt; c &lt; r &lt; d</t>
  </si>
  <si>
    <t>Notes for this calc: r = 0.8 … b &lt; c &lt; r &lt; d</t>
  </si>
  <si>
    <t>Notes for this calc: r = 0.9 … b &lt; c &lt; r &lt; d</t>
  </si>
  <si>
    <t>Notes for this calc: r = 1.0 …c &lt; b &lt; d &lt; r</t>
  </si>
  <si>
    <t>Notes for this calc: r = 1.1 …c &lt; b &lt; r</t>
  </si>
  <si>
    <t>Note: for r &gt; R, there is no bluffing, d = 1 and the bluff=check equations go away</t>
  </si>
  <si>
    <t>Notes for this calc: r = 1.6 …b &lt; c &lt; r</t>
  </si>
  <si>
    <t>Notes for this calc: r =2 …b &lt; c &lt; r</t>
  </si>
  <si>
    <t>Notes for this calc: r =2.5 …b &lt; c &lt; r</t>
  </si>
  <si>
    <t>Notes for this calc: r =3.2 …b &lt; c &lt; r</t>
  </si>
  <si>
    <t>Notes for this calc: r =4 …b &lt; c &lt; r</t>
  </si>
  <si>
    <t>Notes for this calc: r =5 … b &lt; c &lt; r</t>
  </si>
  <si>
    <t>Notes for this calc: r = 1.3 … b &lt; c &lt; r</t>
  </si>
  <si>
    <t>Note: for Beta=1 and r=1.3, b and c are almost equal</t>
  </si>
  <si>
    <t>Note: for Beta=1 and r&gt;1.3, b is less than c</t>
  </si>
  <si>
    <t>Notes for this calc: r =4.06 …b &lt; c &lt; r</t>
  </si>
  <si>
    <t>Note: for Beta=1, the value of c hits one at about r=4.06</t>
  </si>
  <si>
    <t>Note: for Beta=1, r &gt; 4.06, then c=1 and call=drop equations go away</t>
  </si>
  <si>
    <t>Notes for this calc: r =10 … b &lt; c &lt; r</t>
  </si>
  <si>
    <t>Notes for this calc: threshold ... beta=1 c &lt; b &lt; r</t>
  </si>
  <si>
    <t>Notes for this calc: threshold ... beta=0.5 b &lt; c &lt; r</t>
  </si>
  <si>
    <t>Notes for this calc: threshold ... beta=1.5 c &lt; b &lt; r</t>
  </si>
  <si>
    <t>Notes for this calc: threshold ... beta=2.5 c &lt; b &lt; r</t>
  </si>
  <si>
    <t>Notes for this calc: threshold ... beta=2.6  c &lt; b &lt; 1 &lt; r</t>
  </si>
  <si>
    <t>Notes for this calc: threshold ... beta=2.7 c &lt; b &lt; r &lt; 1</t>
  </si>
  <si>
    <t>Notes for this calc: threshold ... beta=4 c &lt; b &lt; r &lt; 1</t>
  </si>
  <si>
    <t>Indifference equations</t>
  </si>
  <si>
    <t>Notes for calc: b &lt; c &lt; r &lt; d &lt; 1 (there is bluffing)</t>
  </si>
  <si>
    <t>x &lt; y &lt; r</t>
  </si>
  <si>
    <t>x &lt; r &lt; x+r &lt; y</t>
  </si>
  <si>
    <t>y &lt; x &lt; r</t>
  </si>
  <si>
    <t>x &lt; r &lt; y0 &lt; x+r &lt; y</t>
  </si>
  <si>
    <t>y &lt; r &lt; x &lt; y+r … (same as r &lt; y &lt; x &lt; y+r )</t>
  </si>
  <si>
    <t>r &lt; x &lt; y &lt; x+r</t>
  </si>
  <si>
    <t>x</t>
  </si>
  <si>
    <t>y</t>
  </si>
  <si>
    <t>r = volatility</t>
  </si>
  <si>
    <t/>
  </si>
  <si>
    <t>y0</t>
  </si>
  <si>
    <t>r greater than 1 (or greater than both x and y)</t>
  </si>
  <si>
    <t>r in the middle</t>
  </si>
  <si>
    <t>x &lt; r &lt; y &lt; x+r</t>
  </si>
  <si>
    <t>y &lt; r &lt; x &lt; y+r … (same as r &lt; y &lt; x &lt; y+r)</t>
  </si>
  <si>
    <t>y+r &lt; x … (special case, x can never win)</t>
  </si>
  <si>
    <t>r less than both</t>
  </si>
  <si>
    <t>r &lt; x &lt; x+r &lt; y</t>
  </si>
  <si>
    <t>r &lt; y &lt; x &lt; y+r … (same as y &lt; r &lt; x &lt; y+r)</t>
  </si>
  <si>
    <t>y0 not = 0</t>
  </si>
  <si>
    <t>x &lt; y0 &lt; y &lt; r</t>
  </si>
  <si>
    <t>x &lt; r &lt; y0 &lt; y &lt; x+r</t>
  </si>
  <si>
    <t>x+r &lt; y0 … note: special case, x can never lose!</t>
  </si>
  <si>
    <t>py calculations</t>
  </si>
  <si>
    <t>d - bluff (aka deceive)</t>
  </si>
  <si>
    <t>Note: this beta value used on all sheets in all formulas</t>
  </si>
  <si>
    <r>
      <t xml:space="preserve">Note: for Beta &gt; 2.6, </t>
    </r>
    <r>
      <rPr>
        <sz val="16"/>
        <color theme="1"/>
        <rFont val="Calibri"/>
        <family val="2"/>
        <scheme val="minor"/>
      </rPr>
      <t>R</t>
    </r>
    <r>
      <rPr>
        <sz val="16"/>
        <color theme="1"/>
        <rFont val="Calibri"/>
        <family val="2"/>
        <scheme val="minor"/>
      </rPr>
      <t xml:space="preserve"> drops below 1</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</si>
</sst>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00"/>
    <numFmt numFmtId="165" formatCode="0.000"/>
  </numFmts>
  <fonts count="24" x14ac:knownFonts="1">
    <font>
      <sz val="12"/>
      <color theme="1"/>
      <name val="Calibri"/>
      <family val="2"/>
      <scheme val="minor"/>
    </font>
    <font>
      <sz val="16"/>
      <color theme="1"/>
      <name val="Calibri"/>
      <family val="2"/>
      <scheme val="minor"/>
    </font>
    <font>
      <sz val="16"/>
      <color theme="1"/>
      <name val="Calibri"/>
      <family val="2"/>
      <scheme val="minor"/>
    </font>
    <font>
      <u/>
      <sz val="12"/>
      <color theme="10"/>
      <name val="Calibri"/>
      <family val="2"/>
      <scheme val="minor"/>
    </font>
    <font>
      <u/>
      <sz val="12"/>
      <color theme="11"/>
      <name val="Calibri"/>
      <family val="2"/>
      <scheme val="minor"/>
    </font>
    <font>
      <sz val="16"/>
      <color theme="1"/>
      <name val="Calibri"/>
      <scheme val="minor"/>
    </font>
    <font>
      <sz val="12"/>
      <name val="Arial"/>
      <family val="2"/>
    </font>
    <font>
      <sz val="16"/>
      <name val="Arial"/>
    </font>
    <font>
      <sz val="20"/>
      <color theme="1"/>
      <name val="Calibri"/>
      <scheme val="minor"/>
    </font>
    <font>
      <sz val="12"/>
      <name val="Calibri"/>
      <scheme val="minor"/>
    </font>
    <font>
      <sz val="12"/>
      <color rgb="FF000000"/>
      <name val="Calibri"/>
      <family val="2"/>
      <scheme val="minor"/>
    </font>
    <font>
      <sz val="12"/>
      <color rgb="FF8064A2"/>
      <name val="Calibri"/>
      <scheme val="minor"/>
    </font>
    <font>
      <b/>
      <sz val="12"/>
      <color theme="1"/>
      <name val="Calibri"/>
      <family val="2"/>
      <scheme val="minor"/>
    </font>
    <font>
      <sz val="16"/>
      <name val="Calibri"/>
      <scheme val="minor"/>
    </font>
    <font>
      <sz val="18"/>
      <color theme="1"/>
      <name val="Calibri"/>
      <scheme val="minor"/>
    </font>
    <font>
      <sz val="8"/>
      <name val="Calibri"/>
      <family val="2"/>
      <scheme val="minor"/>
    </font>
    <font>
      <sz val="16"/>
      <color rgb="FF006100"/>
      <name val="Calibri"/>
      <family val="2"/>
      <scheme val="minor"/>
    </font>
    <font>
      <sz val="16"/>
      <color rgb="FF3F3F76"/>
      <name val="Calibri"/>
      <family val="2"/>
      <scheme val="minor"/>
    </font>
    <font>
      <b/>
      <sz val="16"/>
      <color rgb="FFFA7D00"/>
      <name val="Calibri"/>
      <family val="2"/>
      <scheme val="minor"/>
    </font>
    <font>
      <sz val="16"/>
      <color rgb="FFFA7D00"/>
      <name val="Calibri"/>
      <family val="2"/>
      <scheme val="minor"/>
    </font>
    <font>
      <sz val="16"/>
      <color theme="0"/>
      <name val="Calibri"/>
      <family val="2"/>
      <scheme val="minor"/>
    </font>
    <font>
      <b/>
      <sz val="12"/>
      <color indexed="81"/>
      <name val="Calibri"/>
    </font>
    <font>
      <sz val="24"/>
      <color rgb="FFFA7D00"/>
      <name val="Calibri"/>
      <scheme val="minor"/>
    </font>
    <font>
      <sz val="20"/>
      <color rgb="FFFF0000"/>
      <name val="Calibri"/>
      <scheme val="minor"/>
    </font>
  </fonts>
  <fills count="8">
    <fill>
      <patternFill patternType="none"/>
    </fill>
    <fill>
      <patternFill patternType="gray125"/>
    </fill>
    <fill>
      <patternFill patternType="solid">
        <fgColor theme="6" tint="0.59999389629810485"/>
        <bgColor indexed="64"/>
      </patternFill>
    </fill>
    <fill>
      <patternFill patternType="solid">
        <fgColor theme="9" tint="0.59999389629810485"/>
        <bgColor indexed="64"/>
      </patternFill>
    </fill>
    <fill>
      <patternFill patternType="solid">
        <fgColor rgb="FFC6EFCE"/>
      </patternFill>
    </fill>
    <fill>
      <patternFill patternType="solid">
        <fgColor rgb="FFFFCC99"/>
      </patternFill>
    </fill>
    <fill>
      <patternFill patternType="solid">
        <fgColor rgb="FFF2F2F2"/>
      </patternFill>
    </fill>
    <fill>
      <patternFill patternType="solid">
        <fgColor theme="6"/>
      </patternFill>
    </fill>
  </fills>
  <borders count="4">
    <border>
      <left/>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864">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16" fillId="4" borderId="0" applyNumberFormat="0" applyBorder="0" applyAlignment="0" applyProtection="0"/>
    <xf numFmtId="0" fontId="17" fillId="5" borderId="1" applyNumberFormat="0" applyAlignment="0" applyProtection="0"/>
    <xf numFmtId="0" fontId="18" fillId="6" borderId="1" applyNumberFormat="0" applyAlignment="0" applyProtection="0"/>
    <xf numFmtId="0" fontId="19" fillId="0" borderId="2" applyNumberFormat="0" applyFill="0" applyAlignment="0" applyProtection="0"/>
    <xf numFmtId="0" fontId="20" fillId="7" borderId="0" applyNumberFormat="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30">
    <xf numFmtId="0" fontId="0" fillId="0" borderId="0" xfId="0"/>
    <xf numFmtId="0" fontId="5" fillId="0" borderId="0" xfId="0" applyFont="1"/>
    <xf numFmtId="2" fontId="0" fillId="0" borderId="0" xfId="0" applyNumberFormat="1"/>
    <xf numFmtId="0" fontId="6" fillId="0" borderId="0" xfId="0" applyFont="1"/>
    <xf numFmtId="164" fontId="6" fillId="0" borderId="0" xfId="0" applyNumberFormat="1" applyFont="1"/>
    <xf numFmtId="0" fontId="7" fillId="0" borderId="0" xfId="0" applyFont="1"/>
    <xf numFmtId="0" fontId="8" fillId="0" borderId="0" xfId="0" applyFont="1"/>
    <xf numFmtId="164" fontId="0" fillId="0" borderId="0" xfId="0" applyNumberFormat="1"/>
    <xf numFmtId="0" fontId="9" fillId="0" borderId="0" xfId="0" applyFont="1"/>
    <xf numFmtId="0" fontId="10" fillId="0" borderId="0" xfId="0" applyFont="1"/>
    <xf numFmtId="0" fontId="11" fillId="0" borderId="0" xfId="0" applyFont="1"/>
    <xf numFmtId="164" fontId="10" fillId="0" borderId="0" xfId="0" applyNumberFormat="1" applyFont="1"/>
    <xf numFmtId="0" fontId="10" fillId="0" borderId="0" xfId="0" applyNumberFormat="1" applyFont="1"/>
    <xf numFmtId="0" fontId="0" fillId="0" borderId="0" xfId="0" applyFont="1"/>
    <xf numFmtId="164" fontId="9" fillId="0" borderId="0" xfId="0" applyNumberFormat="1" applyFont="1"/>
    <xf numFmtId="164" fontId="11" fillId="0" borderId="0" xfId="0" applyNumberFormat="1" applyFont="1"/>
    <xf numFmtId="0" fontId="12" fillId="0" borderId="0" xfId="0" applyFont="1"/>
    <xf numFmtId="0" fontId="0" fillId="2" borderId="0" xfId="0" applyFont="1" applyFill="1"/>
    <xf numFmtId="0" fontId="13" fillId="0" borderId="0" xfId="0" applyFont="1"/>
    <xf numFmtId="0" fontId="14" fillId="0" borderId="0" xfId="0" applyFont="1"/>
    <xf numFmtId="0" fontId="0" fillId="3" borderId="0" xfId="0" applyFill="1"/>
    <xf numFmtId="0" fontId="18" fillId="6" borderId="1" xfId="751"/>
    <xf numFmtId="0" fontId="17" fillId="5" borderId="1" xfId="750"/>
    <xf numFmtId="164" fontId="18" fillId="6" borderId="1" xfId="751" applyNumberFormat="1"/>
    <xf numFmtId="0" fontId="20" fillId="7" borderId="0" xfId="753"/>
    <xf numFmtId="0" fontId="16" fillId="4" borderId="3" xfId="749" applyBorder="1"/>
    <xf numFmtId="165" fontId="22" fillId="0" borderId="2" xfId="752" applyNumberFormat="1" applyFont="1"/>
    <xf numFmtId="0" fontId="23" fillId="0" borderId="0" xfId="0" applyFont="1"/>
    <xf numFmtId="0" fontId="19" fillId="0" borderId="2" xfId="752"/>
    <xf numFmtId="0" fontId="2" fillId="0" borderId="0" xfId="0" applyFont="1"/>
  </cellXfs>
  <cellStyles count="864">
    <cellStyle name="Accent3" xfId="753" builtinId="37"/>
    <cellStyle name="Calculation" xfId="751" builtinId="22"/>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Followed Hyperlink" xfId="158" builtinId="9" hidden="1"/>
    <cellStyle name="Followed Hyperlink" xfId="160" builtinId="9" hidden="1"/>
    <cellStyle name="Followed Hyperlink" xfId="162" builtinId="9" hidden="1"/>
    <cellStyle name="Followed Hyperlink" xfId="164" builtinId="9" hidden="1"/>
    <cellStyle name="Followed Hyperlink" xfId="166" builtinId="9" hidden="1"/>
    <cellStyle name="Followed Hyperlink" xfId="168" builtinId="9" hidden="1"/>
    <cellStyle name="Followed Hyperlink" xfId="170" builtinId="9" hidden="1"/>
    <cellStyle name="Followed Hyperlink" xfId="172" builtinId="9" hidden="1"/>
    <cellStyle name="Followed Hyperlink" xfId="174" builtinId="9" hidden="1"/>
    <cellStyle name="Followed Hyperlink" xfId="176" builtinId="9" hidden="1"/>
    <cellStyle name="Followed Hyperlink" xfId="178" builtinId="9" hidden="1"/>
    <cellStyle name="Followed Hyperlink" xfId="180" builtinId="9" hidden="1"/>
    <cellStyle name="Followed Hyperlink" xfId="182" builtinId="9" hidden="1"/>
    <cellStyle name="Followed Hyperlink" xfId="184" builtinId="9" hidden="1"/>
    <cellStyle name="Followed Hyperlink" xfId="186" builtinId="9" hidden="1"/>
    <cellStyle name="Followed Hyperlink" xfId="188" builtinId="9" hidden="1"/>
    <cellStyle name="Followed Hyperlink" xfId="190" builtinId="9" hidden="1"/>
    <cellStyle name="Followed Hyperlink" xfId="192" builtinId="9" hidden="1"/>
    <cellStyle name="Followed Hyperlink" xfId="194" builtinId="9" hidden="1"/>
    <cellStyle name="Followed Hyperlink" xfId="196" builtinId="9" hidden="1"/>
    <cellStyle name="Followed Hyperlink" xfId="198" builtinId="9" hidden="1"/>
    <cellStyle name="Followed Hyperlink" xfId="200" builtinId="9" hidden="1"/>
    <cellStyle name="Followed Hyperlink" xfId="202" builtinId="9" hidden="1"/>
    <cellStyle name="Followed Hyperlink" xfId="204" builtinId="9" hidden="1"/>
    <cellStyle name="Followed Hyperlink" xfId="206" builtinId="9" hidden="1"/>
    <cellStyle name="Followed Hyperlink" xfId="208" builtinId="9" hidden="1"/>
    <cellStyle name="Followed Hyperlink" xfId="210" builtinId="9" hidden="1"/>
    <cellStyle name="Followed Hyperlink" xfId="212" builtinId="9" hidden="1"/>
    <cellStyle name="Followed Hyperlink" xfId="214" builtinId="9" hidden="1"/>
    <cellStyle name="Followed Hyperlink" xfId="216" builtinId="9" hidden="1"/>
    <cellStyle name="Followed Hyperlink" xfId="218" builtinId="9" hidden="1"/>
    <cellStyle name="Followed Hyperlink" xfId="220" builtinId="9" hidden="1"/>
    <cellStyle name="Followed Hyperlink" xfId="222" builtinId="9" hidden="1"/>
    <cellStyle name="Followed Hyperlink" xfId="224" builtinId="9" hidden="1"/>
    <cellStyle name="Followed Hyperlink" xfId="226" builtinId="9" hidden="1"/>
    <cellStyle name="Followed Hyperlink" xfId="228" builtinId="9" hidden="1"/>
    <cellStyle name="Followed Hyperlink" xfId="230" builtinId="9" hidden="1"/>
    <cellStyle name="Followed Hyperlink" xfId="232" builtinId="9" hidden="1"/>
    <cellStyle name="Followed Hyperlink" xfId="234" builtinId="9" hidden="1"/>
    <cellStyle name="Followed Hyperlink" xfId="236" builtinId="9" hidden="1"/>
    <cellStyle name="Followed Hyperlink" xfId="238" builtinId="9" hidden="1"/>
    <cellStyle name="Followed Hyperlink" xfId="240" builtinId="9" hidden="1"/>
    <cellStyle name="Followed Hyperlink" xfId="242" builtinId="9" hidden="1"/>
    <cellStyle name="Followed Hyperlink" xfId="244" builtinId="9" hidden="1"/>
    <cellStyle name="Followed Hyperlink" xfId="246" builtinId="9" hidden="1"/>
    <cellStyle name="Followed Hyperlink" xfId="248" builtinId="9" hidden="1"/>
    <cellStyle name="Followed Hyperlink" xfId="250" builtinId="9" hidden="1"/>
    <cellStyle name="Followed Hyperlink" xfId="252" builtinId="9" hidden="1"/>
    <cellStyle name="Followed Hyperlink" xfId="254" builtinId="9" hidden="1"/>
    <cellStyle name="Followed Hyperlink" xfId="256" builtinId="9" hidden="1"/>
    <cellStyle name="Followed Hyperlink" xfId="258" builtinId="9" hidden="1"/>
    <cellStyle name="Followed Hyperlink" xfId="260" builtinId="9" hidden="1"/>
    <cellStyle name="Followed Hyperlink" xfId="262" builtinId="9" hidden="1"/>
    <cellStyle name="Followed Hyperlink" xfId="264" builtinId="9" hidden="1"/>
    <cellStyle name="Followed Hyperlink" xfId="266" builtinId="9" hidden="1"/>
    <cellStyle name="Followed Hyperlink" xfId="268" builtinId="9" hidden="1"/>
    <cellStyle name="Followed Hyperlink" xfId="270" builtinId="9" hidden="1"/>
    <cellStyle name="Followed Hyperlink" xfId="272" builtinId="9" hidden="1"/>
    <cellStyle name="Followed Hyperlink" xfId="274" builtinId="9" hidden="1"/>
    <cellStyle name="Followed Hyperlink" xfId="276" builtinId="9" hidden="1"/>
    <cellStyle name="Followed Hyperlink" xfId="278" builtinId="9" hidden="1"/>
    <cellStyle name="Followed Hyperlink" xfId="280" builtinId="9" hidden="1"/>
    <cellStyle name="Followed Hyperlink" xfId="282" builtinId="9" hidden="1"/>
    <cellStyle name="Followed Hyperlink" xfId="284" builtinId="9" hidden="1"/>
    <cellStyle name="Followed Hyperlink" xfId="286" builtinId="9" hidden="1"/>
    <cellStyle name="Followed Hyperlink" xfId="288" builtinId="9" hidden="1"/>
    <cellStyle name="Followed Hyperlink" xfId="290" builtinId="9" hidden="1"/>
    <cellStyle name="Followed Hyperlink" xfId="292" builtinId="9" hidden="1"/>
    <cellStyle name="Followed Hyperlink" xfId="294" builtinId="9" hidden="1"/>
    <cellStyle name="Followed Hyperlink" xfId="296" builtinId="9" hidden="1"/>
    <cellStyle name="Followed Hyperlink" xfId="298" builtinId="9" hidden="1"/>
    <cellStyle name="Followed Hyperlink" xfId="300" builtinId="9" hidden="1"/>
    <cellStyle name="Followed Hyperlink" xfId="302" builtinId="9" hidden="1"/>
    <cellStyle name="Followed Hyperlink" xfId="304" builtinId="9" hidden="1"/>
    <cellStyle name="Followed Hyperlink" xfId="306" builtinId="9" hidden="1"/>
    <cellStyle name="Followed Hyperlink" xfId="308" builtinId="9" hidden="1"/>
    <cellStyle name="Followed Hyperlink" xfId="310" builtinId="9" hidden="1"/>
    <cellStyle name="Followed Hyperlink" xfId="312" builtinId="9" hidden="1"/>
    <cellStyle name="Followed Hyperlink" xfId="314" builtinId="9" hidden="1"/>
    <cellStyle name="Followed Hyperlink" xfId="316" builtinId="9" hidden="1"/>
    <cellStyle name="Followed Hyperlink" xfId="318" builtinId="9" hidden="1"/>
    <cellStyle name="Followed Hyperlink" xfId="320" builtinId="9" hidden="1"/>
    <cellStyle name="Followed Hyperlink" xfId="322" builtinId="9" hidden="1"/>
    <cellStyle name="Followed Hyperlink" xfId="324" builtinId="9" hidden="1"/>
    <cellStyle name="Followed Hyperlink" xfId="326" builtinId="9" hidden="1"/>
    <cellStyle name="Followed Hyperlink" xfId="328" builtinId="9" hidden="1"/>
    <cellStyle name="Followed Hyperlink" xfId="330" builtinId="9" hidden="1"/>
    <cellStyle name="Followed Hyperlink" xfId="332" builtinId="9" hidden="1"/>
    <cellStyle name="Followed Hyperlink" xfId="334" builtinId="9" hidden="1"/>
    <cellStyle name="Followed Hyperlink" xfId="336" builtinId="9" hidden="1"/>
    <cellStyle name="Followed Hyperlink" xfId="338" builtinId="9" hidden="1"/>
    <cellStyle name="Followed Hyperlink" xfId="340" builtinId="9" hidden="1"/>
    <cellStyle name="Followed Hyperlink" xfId="342" builtinId="9" hidden="1"/>
    <cellStyle name="Followed Hyperlink" xfId="344" builtinId="9" hidden="1"/>
    <cellStyle name="Followed Hyperlink" xfId="346" builtinId="9" hidden="1"/>
    <cellStyle name="Followed Hyperlink" xfId="348" builtinId="9" hidden="1"/>
    <cellStyle name="Followed Hyperlink" xfId="350" builtinId="9" hidden="1"/>
    <cellStyle name="Followed Hyperlink" xfId="352" builtinId="9" hidden="1"/>
    <cellStyle name="Followed Hyperlink" xfId="354" builtinId="9" hidden="1"/>
    <cellStyle name="Followed Hyperlink" xfId="356" builtinId="9" hidden="1"/>
    <cellStyle name="Followed Hyperlink" xfId="358" builtinId="9" hidden="1"/>
    <cellStyle name="Followed Hyperlink" xfId="360" builtinId="9" hidden="1"/>
    <cellStyle name="Followed Hyperlink" xfId="362" builtinId="9" hidden="1"/>
    <cellStyle name="Followed Hyperlink" xfId="364" builtinId="9" hidden="1"/>
    <cellStyle name="Followed Hyperlink" xfId="366" builtinId="9" hidden="1"/>
    <cellStyle name="Followed Hyperlink" xfId="368" builtinId="9" hidden="1"/>
    <cellStyle name="Followed Hyperlink" xfId="370" builtinId="9" hidden="1"/>
    <cellStyle name="Followed Hyperlink" xfId="372" builtinId="9" hidden="1"/>
    <cellStyle name="Followed Hyperlink" xfId="374" builtinId="9" hidden="1"/>
    <cellStyle name="Followed Hyperlink" xfId="376" builtinId="9" hidden="1"/>
    <cellStyle name="Followed Hyperlink" xfId="378" builtinId="9" hidden="1"/>
    <cellStyle name="Followed Hyperlink" xfId="380" builtinId="9" hidden="1"/>
    <cellStyle name="Followed Hyperlink" xfId="382" builtinId="9" hidden="1"/>
    <cellStyle name="Followed Hyperlink" xfId="384" builtinId="9" hidden="1"/>
    <cellStyle name="Followed Hyperlink" xfId="386" builtinId="9" hidden="1"/>
    <cellStyle name="Followed Hyperlink" xfId="388" builtinId="9" hidden="1"/>
    <cellStyle name="Followed Hyperlink" xfId="390" builtinId="9" hidden="1"/>
    <cellStyle name="Followed Hyperlink" xfId="392" builtinId="9" hidden="1"/>
    <cellStyle name="Followed Hyperlink" xfId="394" builtinId="9" hidden="1"/>
    <cellStyle name="Followed Hyperlink" xfId="396" builtinId="9" hidden="1"/>
    <cellStyle name="Followed Hyperlink" xfId="398" builtinId="9" hidden="1"/>
    <cellStyle name="Followed Hyperlink" xfId="400" builtinId="9" hidden="1"/>
    <cellStyle name="Followed Hyperlink" xfId="402" builtinId="9" hidden="1"/>
    <cellStyle name="Followed Hyperlink" xfId="404" builtinId="9" hidden="1"/>
    <cellStyle name="Followed Hyperlink" xfId="406" builtinId="9" hidden="1"/>
    <cellStyle name="Followed Hyperlink" xfId="408" builtinId="9" hidden="1"/>
    <cellStyle name="Followed Hyperlink" xfId="410" builtinId="9" hidden="1"/>
    <cellStyle name="Followed Hyperlink" xfId="412" builtinId="9" hidden="1"/>
    <cellStyle name="Followed Hyperlink" xfId="414" builtinId="9" hidden="1"/>
    <cellStyle name="Followed Hyperlink" xfId="416" builtinId="9" hidden="1"/>
    <cellStyle name="Followed Hyperlink" xfId="418" builtinId="9" hidden="1"/>
    <cellStyle name="Followed Hyperlink" xfId="420" builtinId="9" hidden="1"/>
    <cellStyle name="Followed Hyperlink" xfId="422" builtinId="9" hidden="1"/>
    <cellStyle name="Followed Hyperlink" xfId="424" builtinId="9" hidden="1"/>
    <cellStyle name="Followed Hyperlink" xfId="426" builtinId="9" hidden="1"/>
    <cellStyle name="Followed Hyperlink" xfId="428" builtinId="9" hidden="1"/>
    <cellStyle name="Followed Hyperlink" xfId="430" builtinId="9" hidden="1"/>
    <cellStyle name="Followed Hyperlink" xfId="432" builtinId="9" hidden="1"/>
    <cellStyle name="Followed Hyperlink" xfId="434" builtinId="9" hidden="1"/>
    <cellStyle name="Followed Hyperlink" xfId="436" builtinId="9" hidden="1"/>
    <cellStyle name="Followed Hyperlink" xfId="438" builtinId="9" hidden="1"/>
    <cellStyle name="Followed Hyperlink" xfId="440" builtinId="9" hidden="1"/>
    <cellStyle name="Followed Hyperlink" xfId="442" builtinId="9" hidden="1"/>
    <cellStyle name="Followed Hyperlink" xfId="444" builtinId="9" hidden="1"/>
    <cellStyle name="Followed Hyperlink" xfId="446" builtinId="9" hidden="1"/>
    <cellStyle name="Followed Hyperlink" xfId="448" builtinId="9" hidden="1"/>
    <cellStyle name="Followed Hyperlink" xfId="450" builtinId="9" hidden="1"/>
    <cellStyle name="Followed Hyperlink" xfId="452" builtinId="9" hidden="1"/>
    <cellStyle name="Followed Hyperlink" xfId="454" builtinId="9" hidden="1"/>
    <cellStyle name="Followed Hyperlink" xfId="456" builtinId="9" hidden="1"/>
    <cellStyle name="Followed Hyperlink" xfId="458" builtinId="9" hidden="1"/>
    <cellStyle name="Followed Hyperlink" xfId="460" builtinId="9" hidden="1"/>
    <cellStyle name="Followed Hyperlink" xfId="462" builtinId="9" hidden="1"/>
    <cellStyle name="Followed Hyperlink" xfId="464" builtinId="9" hidden="1"/>
    <cellStyle name="Followed Hyperlink" xfId="466" builtinId="9" hidden="1"/>
    <cellStyle name="Followed Hyperlink" xfId="468" builtinId="9" hidden="1"/>
    <cellStyle name="Followed Hyperlink" xfId="470" builtinId="9" hidden="1"/>
    <cellStyle name="Followed Hyperlink" xfId="472" builtinId="9" hidden="1"/>
    <cellStyle name="Followed Hyperlink" xfId="474" builtinId="9" hidden="1"/>
    <cellStyle name="Followed Hyperlink" xfId="476" builtinId="9" hidden="1"/>
    <cellStyle name="Followed Hyperlink" xfId="478" builtinId="9" hidden="1"/>
    <cellStyle name="Followed Hyperlink" xfId="480" builtinId="9" hidden="1"/>
    <cellStyle name="Followed Hyperlink" xfId="482" builtinId="9" hidden="1"/>
    <cellStyle name="Followed Hyperlink" xfId="484" builtinId="9" hidden="1"/>
    <cellStyle name="Followed Hyperlink" xfId="486" builtinId="9" hidden="1"/>
    <cellStyle name="Followed Hyperlink" xfId="488" builtinId="9" hidden="1"/>
    <cellStyle name="Followed Hyperlink" xfId="490" builtinId="9" hidden="1"/>
    <cellStyle name="Followed Hyperlink" xfId="492" builtinId="9" hidden="1"/>
    <cellStyle name="Followed Hyperlink" xfId="494" builtinId="9" hidden="1"/>
    <cellStyle name="Followed Hyperlink" xfId="496" builtinId="9" hidden="1"/>
    <cellStyle name="Followed Hyperlink" xfId="498" builtinId="9" hidden="1"/>
    <cellStyle name="Followed Hyperlink" xfId="500" builtinId="9" hidden="1"/>
    <cellStyle name="Followed Hyperlink" xfId="502" builtinId="9" hidden="1"/>
    <cellStyle name="Followed Hyperlink" xfId="504" builtinId="9" hidden="1"/>
    <cellStyle name="Followed Hyperlink" xfId="506" builtinId="9" hidden="1"/>
    <cellStyle name="Followed Hyperlink" xfId="508" builtinId="9" hidden="1"/>
    <cellStyle name="Followed Hyperlink" xfId="510" builtinId="9" hidden="1"/>
    <cellStyle name="Followed Hyperlink" xfId="512" builtinId="9" hidden="1"/>
    <cellStyle name="Followed Hyperlink" xfId="514" builtinId="9" hidden="1"/>
    <cellStyle name="Followed Hyperlink" xfId="516" builtinId="9" hidden="1"/>
    <cellStyle name="Followed Hyperlink" xfId="518" builtinId="9" hidden="1"/>
    <cellStyle name="Followed Hyperlink" xfId="520" builtinId="9" hidden="1"/>
    <cellStyle name="Followed Hyperlink" xfId="522" builtinId="9" hidden="1"/>
    <cellStyle name="Followed Hyperlink" xfId="524" builtinId="9" hidden="1"/>
    <cellStyle name="Followed Hyperlink" xfId="526" builtinId="9" hidden="1"/>
    <cellStyle name="Followed Hyperlink" xfId="528" builtinId="9" hidden="1"/>
    <cellStyle name="Followed Hyperlink" xfId="530" builtinId="9" hidden="1"/>
    <cellStyle name="Followed Hyperlink" xfId="532" builtinId="9" hidden="1"/>
    <cellStyle name="Followed Hyperlink" xfId="534" builtinId="9" hidden="1"/>
    <cellStyle name="Followed Hyperlink" xfId="536" builtinId="9" hidden="1"/>
    <cellStyle name="Followed Hyperlink" xfId="538" builtinId="9" hidden="1"/>
    <cellStyle name="Followed Hyperlink" xfId="540" builtinId="9" hidden="1"/>
    <cellStyle name="Followed Hyperlink" xfId="542" builtinId="9" hidden="1"/>
    <cellStyle name="Followed Hyperlink" xfId="544" builtinId="9" hidden="1"/>
    <cellStyle name="Followed Hyperlink" xfId="546" builtinId="9" hidden="1"/>
    <cellStyle name="Followed Hyperlink" xfId="548" builtinId="9" hidden="1"/>
    <cellStyle name="Followed Hyperlink" xfId="550" builtinId="9" hidden="1"/>
    <cellStyle name="Followed Hyperlink" xfId="552" builtinId="9" hidden="1"/>
    <cellStyle name="Followed Hyperlink" xfId="554" builtinId="9" hidden="1"/>
    <cellStyle name="Followed Hyperlink" xfId="556" builtinId="9" hidden="1"/>
    <cellStyle name="Followed Hyperlink" xfId="558" builtinId="9" hidden="1"/>
    <cellStyle name="Followed Hyperlink" xfId="560" builtinId="9" hidden="1"/>
    <cellStyle name="Followed Hyperlink" xfId="562" builtinId="9" hidden="1"/>
    <cellStyle name="Followed Hyperlink" xfId="564" builtinId="9" hidden="1"/>
    <cellStyle name="Followed Hyperlink" xfId="566" builtinId="9" hidden="1"/>
    <cellStyle name="Followed Hyperlink" xfId="568" builtinId="9" hidden="1"/>
    <cellStyle name="Followed Hyperlink" xfId="570" builtinId="9" hidden="1"/>
    <cellStyle name="Followed Hyperlink" xfId="572" builtinId="9" hidden="1"/>
    <cellStyle name="Followed Hyperlink" xfId="574" builtinId="9" hidden="1"/>
    <cellStyle name="Followed Hyperlink" xfId="576" builtinId="9" hidden="1"/>
    <cellStyle name="Followed Hyperlink" xfId="578" builtinId="9" hidden="1"/>
    <cellStyle name="Followed Hyperlink" xfId="580" builtinId="9" hidden="1"/>
    <cellStyle name="Followed Hyperlink" xfId="582" builtinId="9" hidden="1"/>
    <cellStyle name="Followed Hyperlink" xfId="584" builtinId="9" hidden="1"/>
    <cellStyle name="Followed Hyperlink" xfId="586" builtinId="9" hidden="1"/>
    <cellStyle name="Followed Hyperlink" xfId="588" builtinId="9" hidden="1"/>
    <cellStyle name="Followed Hyperlink" xfId="590" builtinId="9" hidden="1"/>
    <cellStyle name="Followed Hyperlink" xfId="592" builtinId="9" hidden="1"/>
    <cellStyle name="Followed Hyperlink" xfId="594" builtinId="9" hidden="1"/>
    <cellStyle name="Followed Hyperlink" xfId="596" builtinId="9" hidden="1"/>
    <cellStyle name="Followed Hyperlink" xfId="598" builtinId="9" hidden="1"/>
    <cellStyle name="Followed Hyperlink" xfId="600" builtinId="9" hidden="1"/>
    <cellStyle name="Followed Hyperlink" xfId="602" builtinId="9" hidden="1"/>
    <cellStyle name="Followed Hyperlink" xfId="604" builtinId="9" hidden="1"/>
    <cellStyle name="Followed Hyperlink" xfId="606" builtinId="9" hidden="1"/>
    <cellStyle name="Followed Hyperlink" xfId="608" builtinId="9" hidden="1"/>
    <cellStyle name="Followed Hyperlink" xfId="610" builtinId="9" hidden="1"/>
    <cellStyle name="Followed Hyperlink" xfId="612" builtinId="9" hidden="1"/>
    <cellStyle name="Followed Hyperlink" xfId="614" builtinId="9" hidden="1"/>
    <cellStyle name="Followed Hyperlink" xfId="616" builtinId="9" hidden="1"/>
    <cellStyle name="Followed Hyperlink" xfId="618" builtinId="9" hidden="1"/>
    <cellStyle name="Followed Hyperlink" xfId="620" builtinId="9" hidden="1"/>
    <cellStyle name="Followed Hyperlink" xfId="622" builtinId="9" hidden="1"/>
    <cellStyle name="Followed Hyperlink" xfId="624" builtinId="9" hidden="1"/>
    <cellStyle name="Followed Hyperlink" xfId="626" builtinId="9" hidden="1"/>
    <cellStyle name="Followed Hyperlink" xfId="628" builtinId="9" hidden="1"/>
    <cellStyle name="Followed Hyperlink" xfId="630" builtinId="9" hidden="1"/>
    <cellStyle name="Followed Hyperlink" xfId="632" builtinId="9" hidden="1"/>
    <cellStyle name="Followed Hyperlink" xfId="634" builtinId="9" hidden="1"/>
    <cellStyle name="Followed Hyperlink" xfId="636" builtinId="9" hidden="1"/>
    <cellStyle name="Followed Hyperlink" xfId="638" builtinId="9" hidden="1"/>
    <cellStyle name="Followed Hyperlink" xfId="640" builtinId="9" hidden="1"/>
    <cellStyle name="Followed Hyperlink" xfId="642" builtinId="9" hidden="1"/>
    <cellStyle name="Followed Hyperlink" xfId="644" builtinId="9" hidden="1"/>
    <cellStyle name="Followed Hyperlink" xfId="646" builtinId="9" hidden="1"/>
    <cellStyle name="Followed Hyperlink" xfId="648" builtinId="9" hidden="1"/>
    <cellStyle name="Followed Hyperlink" xfId="650" builtinId="9" hidden="1"/>
    <cellStyle name="Followed Hyperlink" xfId="652" builtinId="9" hidden="1"/>
    <cellStyle name="Followed Hyperlink" xfId="654" builtinId="9" hidden="1"/>
    <cellStyle name="Followed Hyperlink" xfId="656" builtinId="9" hidden="1"/>
    <cellStyle name="Followed Hyperlink" xfId="658" builtinId="9" hidden="1"/>
    <cellStyle name="Followed Hyperlink" xfId="660" builtinId="9" hidden="1"/>
    <cellStyle name="Followed Hyperlink" xfId="662" builtinId="9" hidden="1"/>
    <cellStyle name="Followed Hyperlink" xfId="664" builtinId="9" hidden="1"/>
    <cellStyle name="Followed Hyperlink" xfId="666" builtinId="9" hidden="1"/>
    <cellStyle name="Followed Hyperlink" xfId="668" builtinId="9" hidden="1"/>
    <cellStyle name="Followed Hyperlink" xfId="670" builtinId="9" hidden="1"/>
    <cellStyle name="Followed Hyperlink" xfId="672" builtinId="9" hidden="1"/>
    <cellStyle name="Followed Hyperlink" xfId="674" builtinId="9" hidden="1"/>
    <cellStyle name="Followed Hyperlink" xfId="676" builtinId="9" hidden="1"/>
    <cellStyle name="Followed Hyperlink" xfId="678" builtinId="9" hidden="1"/>
    <cellStyle name="Followed Hyperlink" xfId="680" builtinId="9" hidden="1"/>
    <cellStyle name="Followed Hyperlink" xfId="682" builtinId="9" hidden="1"/>
    <cellStyle name="Followed Hyperlink" xfId="684" builtinId="9" hidden="1"/>
    <cellStyle name="Followed Hyperlink" xfId="686" builtinId="9" hidden="1"/>
    <cellStyle name="Followed Hyperlink" xfId="688" builtinId="9" hidden="1"/>
    <cellStyle name="Followed Hyperlink" xfId="690" builtinId="9" hidden="1"/>
    <cellStyle name="Followed Hyperlink" xfId="692" builtinId="9" hidden="1"/>
    <cellStyle name="Followed Hyperlink" xfId="694" builtinId="9" hidden="1"/>
    <cellStyle name="Followed Hyperlink" xfId="696" builtinId="9" hidden="1"/>
    <cellStyle name="Followed Hyperlink" xfId="698" builtinId="9" hidden="1"/>
    <cellStyle name="Followed Hyperlink" xfId="700" builtinId="9" hidden="1"/>
    <cellStyle name="Followed Hyperlink" xfId="702" builtinId="9" hidden="1"/>
    <cellStyle name="Followed Hyperlink" xfId="704" builtinId="9" hidden="1"/>
    <cellStyle name="Followed Hyperlink" xfId="706" builtinId="9" hidden="1"/>
    <cellStyle name="Followed Hyperlink" xfId="708" builtinId="9" hidden="1"/>
    <cellStyle name="Followed Hyperlink" xfId="710" builtinId="9" hidden="1"/>
    <cellStyle name="Followed Hyperlink" xfId="712" builtinId="9" hidden="1"/>
    <cellStyle name="Followed Hyperlink" xfId="714" builtinId="9" hidden="1"/>
    <cellStyle name="Followed Hyperlink" xfId="716" builtinId="9" hidden="1"/>
    <cellStyle name="Followed Hyperlink" xfId="718" builtinId="9" hidden="1"/>
    <cellStyle name="Followed Hyperlink" xfId="720" builtinId="9" hidden="1"/>
    <cellStyle name="Followed Hyperlink" xfId="722" builtinId="9" hidden="1"/>
    <cellStyle name="Followed Hyperlink" xfId="724" builtinId="9" hidden="1"/>
    <cellStyle name="Followed Hyperlink" xfId="726" builtinId="9" hidden="1"/>
    <cellStyle name="Followed Hyperlink" xfId="728" builtinId="9" hidden="1"/>
    <cellStyle name="Followed Hyperlink" xfId="730" builtinId="9" hidden="1"/>
    <cellStyle name="Followed Hyperlink" xfId="732" builtinId="9" hidden="1"/>
    <cellStyle name="Followed Hyperlink" xfId="734" builtinId="9" hidden="1"/>
    <cellStyle name="Followed Hyperlink" xfId="736" builtinId="9" hidden="1"/>
    <cellStyle name="Followed Hyperlink" xfId="738" builtinId="9" hidden="1"/>
    <cellStyle name="Followed Hyperlink" xfId="740" builtinId="9" hidden="1"/>
    <cellStyle name="Followed Hyperlink" xfId="742" builtinId="9" hidden="1"/>
    <cellStyle name="Followed Hyperlink" xfId="744" builtinId="9" hidden="1"/>
    <cellStyle name="Followed Hyperlink" xfId="746" builtinId="9" hidden="1"/>
    <cellStyle name="Followed Hyperlink" xfId="748" builtinId="9" hidden="1"/>
    <cellStyle name="Followed Hyperlink" xfId="755" builtinId="9" hidden="1"/>
    <cellStyle name="Followed Hyperlink" xfId="757" builtinId="9" hidden="1"/>
    <cellStyle name="Followed Hyperlink" xfId="759" builtinId="9" hidden="1"/>
    <cellStyle name="Followed Hyperlink" xfId="761" builtinId="9" hidden="1"/>
    <cellStyle name="Followed Hyperlink" xfId="763" builtinId="9" hidden="1"/>
    <cellStyle name="Followed Hyperlink" xfId="765" builtinId="9" hidden="1"/>
    <cellStyle name="Followed Hyperlink" xfId="767" builtinId="9" hidden="1"/>
    <cellStyle name="Followed Hyperlink" xfId="769" builtinId="9" hidden="1"/>
    <cellStyle name="Followed Hyperlink" xfId="771" builtinId="9" hidden="1"/>
    <cellStyle name="Followed Hyperlink" xfId="773" builtinId="9" hidden="1"/>
    <cellStyle name="Followed Hyperlink" xfId="775" builtinId="9" hidden="1"/>
    <cellStyle name="Followed Hyperlink" xfId="777" builtinId="9" hidden="1"/>
    <cellStyle name="Followed Hyperlink" xfId="779" builtinId="9" hidden="1"/>
    <cellStyle name="Followed Hyperlink" xfId="781" builtinId="9" hidden="1"/>
    <cellStyle name="Followed Hyperlink" xfId="783" builtinId="9" hidden="1"/>
    <cellStyle name="Followed Hyperlink" xfId="785" builtinId="9" hidden="1"/>
    <cellStyle name="Followed Hyperlink" xfId="787" builtinId="9" hidden="1"/>
    <cellStyle name="Followed Hyperlink" xfId="789" builtinId="9" hidden="1"/>
    <cellStyle name="Followed Hyperlink" xfId="791" builtinId="9" hidden="1"/>
    <cellStyle name="Followed Hyperlink" xfId="793" builtinId="9" hidden="1"/>
    <cellStyle name="Followed Hyperlink" xfId="795" builtinId="9" hidden="1"/>
    <cellStyle name="Followed Hyperlink" xfId="797" builtinId="9" hidden="1"/>
    <cellStyle name="Followed Hyperlink" xfId="799" builtinId="9" hidden="1"/>
    <cellStyle name="Followed Hyperlink" xfId="801" builtinId="9" hidden="1"/>
    <cellStyle name="Followed Hyperlink" xfId="803" builtinId="9" hidden="1"/>
    <cellStyle name="Followed Hyperlink" xfId="805" builtinId="9" hidden="1"/>
    <cellStyle name="Followed Hyperlink" xfId="807" builtinId="9" hidden="1"/>
    <cellStyle name="Followed Hyperlink" xfId="809" builtinId="9" hidden="1"/>
    <cellStyle name="Followed Hyperlink" xfId="811" builtinId="9" hidden="1"/>
    <cellStyle name="Followed Hyperlink" xfId="813" builtinId="9" hidden="1"/>
    <cellStyle name="Followed Hyperlink" xfId="815" builtinId="9" hidden="1"/>
    <cellStyle name="Followed Hyperlink" xfId="817" builtinId="9" hidden="1"/>
    <cellStyle name="Followed Hyperlink" xfId="819" builtinId="9" hidden="1"/>
    <cellStyle name="Followed Hyperlink" xfId="821" builtinId="9" hidden="1"/>
    <cellStyle name="Followed Hyperlink" xfId="823" builtinId="9" hidden="1"/>
    <cellStyle name="Followed Hyperlink" xfId="825" builtinId="9" hidden="1"/>
    <cellStyle name="Followed Hyperlink" xfId="827" builtinId="9" hidden="1"/>
    <cellStyle name="Followed Hyperlink" xfId="829" builtinId="9" hidden="1"/>
    <cellStyle name="Followed Hyperlink" xfId="831" builtinId="9" hidden="1"/>
    <cellStyle name="Followed Hyperlink" xfId="833" builtinId="9" hidden="1"/>
    <cellStyle name="Followed Hyperlink" xfId="835" builtinId="9" hidden="1"/>
    <cellStyle name="Followed Hyperlink" xfId="837" builtinId="9" hidden="1"/>
    <cellStyle name="Followed Hyperlink" xfId="839" builtinId="9" hidden="1"/>
    <cellStyle name="Followed Hyperlink" xfId="841" builtinId="9" hidden="1"/>
    <cellStyle name="Followed Hyperlink" xfId="843" builtinId="9" hidden="1"/>
    <cellStyle name="Followed Hyperlink" xfId="845" builtinId="9" hidden="1"/>
    <cellStyle name="Followed Hyperlink" xfId="847" builtinId="9" hidden="1"/>
    <cellStyle name="Followed Hyperlink" xfId="849" builtinId="9" hidden="1"/>
    <cellStyle name="Followed Hyperlink" xfId="851" builtinId="9" hidden="1"/>
    <cellStyle name="Followed Hyperlink" xfId="853" builtinId="9" hidden="1"/>
    <cellStyle name="Followed Hyperlink" xfId="855" builtinId="9" hidden="1"/>
    <cellStyle name="Followed Hyperlink" xfId="857" builtinId="9" hidden="1"/>
    <cellStyle name="Followed Hyperlink" xfId="859" builtinId="9" hidden="1"/>
    <cellStyle name="Followed Hyperlink" xfId="861" builtinId="9" hidden="1"/>
    <cellStyle name="Followed Hyperlink" xfId="863" builtinId="9" hidden="1"/>
    <cellStyle name="Good" xfId="749" builtinId="26"/>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Hyperlink" xfId="157" builtinId="8" hidden="1"/>
    <cellStyle name="Hyperlink" xfId="159" builtinId="8" hidden="1"/>
    <cellStyle name="Hyperlink" xfId="161" builtinId="8" hidden="1"/>
    <cellStyle name="Hyperlink" xfId="163" builtinId="8" hidden="1"/>
    <cellStyle name="Hyperlink" xfId="165" builtinId="8" hidden="1"/>
    <cellStyle name="Hyperlink" xfId="167" builtinId="8" hidden="1"/>
    <cellStyle name="Hyperlink" xfId="169" builtinId="8" hidden="1"/>
    <cellStyle name="Hyperlink" xfId="171" builtinId="8" hidden="1"/>
    <cellStyle name="Hyperlink" xfId="173" builtinId="8" hidden="1"/>
    <cellStyle name="Hyperlink" xfId="175" builtinId="8" hidden="1"/>
    <cellStyle name="Hyperlink" xfId="177" builtinId="8" hidden="1"/>
    <cellStyle name="Hyperlink" xfId="179" builtinId="8" hidden="1"/>
    <cellStyle name="Hyperlink" xfId="181" builtinId="8" hidden="1"/>
    <cellStyle name="Hyperlink" xfId="183" builtinId="8" hidden="1"/>
    <cellStyle name="Hyperlink" xfId="185" builtinId="8" hidden="1"/>
    <cellStyle name="Hyperlink" xfId="187" builtinId="8" hidden="1"/>
    <cellStyle name="Hyperlink" xfId="189" builtinId="8" hidden="1"/>
    <cellStyle name="Hyperlink" xfId="191" builtinId="8" hidden="1"/>
    <cellStyle name="Hyperlink" xfId="193" builtinId="8" hidden="1"/>
    <cellStyle name="Hyperlink" xfId="195" builtinId="8" hidden="1"/>
    <cellStyle name="Hyperlink" xfId="197" builtinId="8" hidden="1"/>
    <cellStyle name="Hyperlink" xfId="199" builtinId="8" hidden="1"/>
    <cellStyle name="Hyperlink" xfId="201" builtinId="8" hidden="1"/>
    <cellStyle name="Hyperlink" xfId="203" builtinId="8" hidden="1"/>
    <cellStyle name="Hyperlink" xfId="205" builtinId="8" hidden="1"/>
    <cellStyle name="Hyperlink" xfId="207" builtinId="8" hidden="1"/>
    <cellStyle name="Hyperlink" xfId="209" builtinId="8" hidden="1"/>
    <cellStyle name="Hyperlink" xfId="211" builtinId="8" hidden="1"/>
    <cellStyle name="Hyperlink" xfId="213" builtinId="8" hidden="1"/>
    <cellStyle name="Hyperlink" xfId="215" builtinId="8" hidden="1"/>
    <cellStyle name="Hyperlink" xfId="217" builtinId="8" hidden="1"/>
    <cellStyle name="Hyperlink" xfId="219" builtinId="8" hidden="1"/>
    <cellStyle name="Hyperlink" xfId="221" builtinId="8" hidden="1"/>
    <cellStyle name="Hyperlink" xfId="223" builtinId="8" hidden="1"/>
    <cellStyle name="Hyperlink" xfId="225" builtinId="8" hidden="1"/>
    <cellStyle name="Hyperlink" xfId="227" builtinId="8" hidden="1"/>
    <cellStyle name="Hyperlink" xfId="229" builtinId="8" hidden="1"/>
    <cellStyle name="Hyperlink" xfId="231" builtinId="8" hidden="1"/>
    <cellStyle name="Hyperlink" xfId="233" builtinId="8" hidden="1"/>
    <cellStyle name="Hyperlink" xfId="235" builtinId="8" hidden="1"/>
    <cellStyle name="Hyperlink" xfId="237" builtinId="8" hidden="1"/>
    <cellStyle name="Hyperlink" xfId="239" builtinId="8" hidden="1"/>
    <cellStyle name="Hyperlink" xfId="241" builtinId="8" hidden="1"/>
    <cellStyle name="Hyperlink" xfId="243" builtinId="8" hidden="1"/>
    <cellStyle name="Hyperlink" xfId="245" builtinId="8" hidden="1"/>
    <cellStyle name="Hyperlink" xfId="247" builtinId="8" hidden="1"/>
    <cellStyle name="Hyperlink" xfId="249" builtinId="8" hidden="1"/>
    <cellStyle name="Hyperlink" xfId="251" builtinId="8" hidden="1"/>
    <cellStyle name="Hyperlink" xfId="253" builtinId="8" hidden="1"/>
    <cellStyle name="Hyperlink" xfId="255" builtinId="8" hidden="1"/>
    <cellStyle name="Hyperlink" xfId="257" builtinId="8" hidden="1"/>
    <cellStyle name="Hyperlink" xfId="259" builtinId="8" hidden="1"/>
    <cellStyle name="Hyperlink" xfId="261" builtinId="8" hidden="1"/>
    <cellStyle name="Hyperlink" xfId="263" builtinId="8" hidden="1"/>
    <cellStyle name="Hyperlink" xfId="265" builtinId="8" hidden="1"/>
    <cellStyle name="Hyperlink" xfId="267" builtinId="8" hidden="1"/>
    <cellStyle name="Hyperlink" xfId="269" builtinId="8" hidden="1"/>
    <cellStyle name="Hyperlink" xfId="271" builtinId="8" hidden="1"/>
    <cellStyle name="Hyperlink" xfId="273" builtinId="8" hidden="1"/>
    <cellStyle name="Hyperlink" xfId="275" builtinId="8" hidden="1"/>
    <cellStyle name="Hyperlink" xfId="277" builtinId="8" hidden="1"/>
    <cellStyle name="Hyperlink" xfId="279" builtinId="8" hidden="1"/>
    <cellStyle name="Hyperlink" xfId="281" builtinId="8" hidden="1"/>
    <cellStyle name="Hyperlink" xfId="283" builtinId="8" hidden="1"/>
    <cellStyle name="Hyperlink" xfId="285" builtinId="8" hidden="1"/>
    <cellStyle name="Hyperlink" xfId="287" builtinId="8" hidden="1"/>
    <cellStyle name="Hyperlink" xfId="289" builtinId="8" hidden="1"/>
    <cellStyle name="Hyperlink" xfId="291" builtinId="8" hidden="1"/>
    <cellStyle name="Hyperlink" xfId="293" builtinId="8" hidden="1"/>
    <cellStyle name="Hyperlink" xfId="295" builtinId="8" hidden="1"/>
    <cellStyle name="Hyperlink" xfId="297" builtinId="8" hidden="1"/>
    <cellStyle name="Hyperlink" xfId="299" builtinId="8" hidden="1"/>
    <cellStyle name="Hyperlink" xfId="301" builtinId="8" hidden="1"/>
    <cellStyle name="Hyperlink" xfId="303" builtinId="8" hidden="1"/>
    <cellStyle name="Hyperlink" xfId="305" builtinId="8" hidden="1"/>
    <cellStyle name="Hyperlink" xfId="307" builtinId="8" hidden="1"/>
    <cellStyle name="Hyperlink" xfId="309" builtinId="8" hidden="1"/>
    <cellStyle name="Hyperlink" xfId="311" builtinId="8" hidden="1"/>
    <cellStyle name="Hyperlink" xfId="313" builtinId="8" hidden="1"/>
    <cellStyle name="Hyperlink" xfId="315" builtinId="8" hidden="1"/>
    <cellStyle name="Hyperlink" xfId="317" builtinId="8" hidden="1"/>
    <cellStyle name="Hyperlink" xfId="319" builtinId="8" hidden="1"/>
    <cellStyle name="Hyperlink" xfId="321" builtinId="8" hidden="1"/>
    <cellStyle name="Hyperlink" xfId="323" builtinId="8" hidden="1"/>
    <cellStyle name="Hyperlink" xfId="325" builtinId="8" hidden="1"/>
    <cellStyle name="Hyperlink" xfId="327" builtinId="8" hidden="1"/>
    <cellStyle name="Hyperlink" xfId="329" builtinId="8" hidden="1"/>
    <cellStyle name="Hyperlink" xfId="331" builtinId="8" hidden="1"/>
    <cellStyle name="Hyperlink" xfId="333" builtinId="8" hidden="1"/>
    <cellStyle name="Hyperlink" xfId="335" builtinId="8" hidden="1"/>
    <cellStyle name="Hyperlink" xfId="337" builtinId="8" hidden="1"/>
    <cellStyle name="Hyperlink" xfId="339" builtinId="8" hidden="1"/>
    <cellStyle name="Hyperlink" xfId="341" builtinId="8" hidden="1"/>
    <cellStyle name="Hyperlink" xfId="343" builtinId="8" hidden="1"/>
    <cellStyle name="Hyperlink" xfId="345" builtinId="8" hidden="1"/>
    <cellStyle name="Hyperlink" xfId="347" builtinId="8" hidden="1"/>
    <cellStyle name="Hyperlink" xfId="349" builtinId="8" hidden="1"/>
    <cellStyle name="Hyperlink" xfId="351" builtinId="8" hidden="1"/>
    <cellStyle name="Hyperlink" xfId="353" builtinId="8" hidden="1"/>
    <cellStyle name="Hyperlink" xfId="355" builtinId="8" hidden="1"/>
    <cellStyle name="Hyperlink" xfId="357" builtinId="8" hidden="1"/>
    <cellStyle name="Hyperlink" xfId="359" builtinId="8" hidden="1"/>
    <cellStyle name="Hyperlink" xfId="361" builtinId="8" hidden="1"/>
    <cellStyle name="Hyperlink" xfId="363" builtinId="8" hidden="1"/>
    <cellStyle name="Hyperlink" xfId="365" builtinId="8" hidden="1"/>
    <cellStyle name="Hyperlink" xfId="367" builtinId="8" hidden="1"/>
    <cellStyle name="Hyperlink" xfId="369" builtinId="8" hidden="1"/>
    <cellStyle name="Hyperlink" xfId="371" builtinId="8" hidden="1"/>
    <cellStyle name="Hyperlink" xfId="373" builtinId="8" hidden="1"/>
    <cellStyle name="Hyperlink" xfId="375" builtinId="8" hidden="1"/>
    <cellStyle name="Hyperlink" xfId="377" builtinId="8" hidden="1"/>
    <cellStyle name="Hyperlink" xfId="379" builtinId="8" hidden="1"/>
    <cellStyle name="Hyperlink" xfId="381" builtinId="8" hidden="1"/>
    <cellStyle name="Hyperlink" xfId="383" builtinId="8" hidden="1"/>
    <cellStyle name="Hyperlink" xfId="385" builtinId="8" hidden="1"/>
    <cellStyle name="Hyperlink" xfId="387" builtinId="8" hidden="1"/>
    <cellStyle name="Hyperlink" xfId="389" builtinId="8" hidden="1"/>
    <cellStyle name="Hyperlink" xfId="391" builtinId="8" hidden="1"/>
    <cellStyle name="Hyperlink" xfId="393" builtinId="8" hidden="1"/>
    <cellStyle name="Hyperlink" xfId="395" builtinId="8" hidden="1"/>
    <cellStyle name="Hyperlink" xfId="397" builtinId="8" hidden="1"/>
    <cellStyle name="Hyperlink" xfId="399" builtinId="8" hidden="1"/>
    <cellStyle name="Hyperlink" xfId="401" builtinId="8" hidden="1"/>
    <cellStyle name="Hyperlink" xfId="403" builtinId="8" hidden="1"/>
    <cellStyle name="Hyperlink" xfId="405" builtinId="8" hidden="1"/>
    <cellStyle name="Hyperlink" xfId="407" builtinId="8" hidden="1"/>
    <cellStyle name="Hyperlink" xfId="409" builtinId="8" hidden="1"/>
    <cellStyle name="Hyperlink" xfId="411" builtinId="8" hidden="1"/>
    <cellStyle name="Hyperlink" xfId="413" builtinId="8" hidden="1"/>
    <cellStyle name="Hyperlink" xfId="415" builtinId="8" hidden="1"/>
    <cellStyle name="Hyperlink" xfId="417" builtinId="8" hidden="1"/>
    <cellStyle name="Hyperlink" xfId="419" builtinId="8" hidden="1"/>
    <cellStyle name="Hyperlink" xfId="421" builtinId="8" hidden="1"/>
    <cellStyle name="Hyperlink" xfId="423" builtinId="8" hidden="1"/>
    <cellStyle name="Hyperlink" xfId="425" builtinId="8" hidden="1"/>
    <cellStyle name="Hyperlink" xfId="427" builtinId="8" hidden="1"/>
    <cellStyle name="Hyperlink" xfId="429" builtinId="8" hidden="1"/>
    <cellStyle name="Hyperlink" xfId="431" builtinId="8" hidden="1"/>
    <cellStyle name="Hyperlink" xfId="433" builtinId="8" hidden="1"/>
    <cellStyle name="Hyperlink" xfId="435" builtinId="8" hidden="1"/>
    <cellStyle name="Hyperlink" xfId="437" builtinId="8" hidden="1"/>
    <cellStyle name="Hyperlink" xfId="439" builtinId="8" hidden="1"/>
    <cellStyle name="Hyperlink" xfId="441" builtinId="8" hidden="1"/>
    <cellStyle name="Hyperlink" xfId="443" builtinId="8" hidden="1"/>
    <cellStyle name="Hyperlink" xfId="445" builtinId="8" hidden="1"/>
    <cellStyle name="Hyperlink" xfId="447" builtinId="8" hidden="1"/>
    <cellStyle name="Hyperlink" xfId="449" builtinId="8" hidden="1"/>
    <cellStyle name="Hyperlink" xfId="451" builtinId="8" hidden="1"/>
    <cellStyle name="Hyperlink" xfId="453" builtinId="8" hidden="1"/>
    <cellStyle name="Hyperlink" xfId="455" builtinId="8" hidden="1"/>
    <cellStyle name="Hyperlink" xfId="457" builtinId="8" hidden="1"/>
    <cellStyle name="Hyperlink" xfId="459" builtinId="8" hidden="1"/>
    <cellStyle name="Hyperlink" xfId="461" builtinId="8" hidden="1"/>
    <cellStyle name="Hyperlink" xfId="463" builtinId="8" hidden="1"/>
    <cellStyle name="Hyperlink" xfId="465" builtinId="8" hidden="1"/>
    <cellStyle name="Hyperlink" xfId="467" builtinId="8" hidden="1"/>
    <cellStyle name="Hyperlink" xfId="469" builtinId="8" hidden="1"/>
    <cellStyle name="Hyperlink" xfId="471" builtinId="8" hidden="1"/>
    <cellStyle name="Hyperlink" xfId="473" builtinId="8" hidden="1"/>
    <cellStyle name="Hyperlink" xfId="475" builtinId="8" hidden="1"/>
    <cellStyle name="Hyperlink" xfId="477" builtinId="8" hidden="1"/>
    <cellStyle name="Hyperlink" xfId="479" builtinId="8" hidden="1"/>
    <cellStyle name="Hyperlink" xfId="481" builtinId="8" hidden="1"/>
    <cellStyle name="Hyperlink" xfId="483" builtinId="8" hidden="1"/>
    <cellStyle name="Hyperlink" xfId="485" builtinId="8" hidden="1"/>
    <cellStyle name="Hyperlink" xfId="487" builtinId="8" hidden="1"/>
    <cellStyle name="Hyperlink" xfId="489" builtinId="8" hidden="1"/>
    <cellStyle name="Hyperlink" xfId="491" builtinId="8" hidden="1"/>
    <cellStyle name="Hyperlink" xfId="493" builtinId="8" hidden="1"/>
    <cellStyle name="Hyperlink" xfId="495" builtinId="8" hidden="1"/>
    <cellStyle name="Hyperlink" xfId="497" builtinId="8" hidden="1"/>
    <cellStyle name="Hyperlink" xfId="499" builtinId="8" hidden="1"/>
    <cellStyle name="Hyperlink" xfId="501" builtinId="8" hidden="1"/>
    <cellStyle name="Hyperlink" xfId="503" builtinId="8" hidden="1"/>
    <cellStyle name="Hyperlink" xfId="505" builtinId="8" hidden="1"/>
    <cellStyle name="Hyperlink" xfId="507" builtinId="8" hidden="1"/>
    <cellStyle name="Hyperlink" xfId="509" builtinId="8" hidden="1"/>
    <cellStyle name="Hyperlink" xfId="511" builtinId="8" hidden="1"/>
    <cellStyle name="Hyperlink" xfId="513" builtinId="8" hidden="1"/>
    <cellStyle name="Hyperlink" xfId="515" builtinId="8" hidden="1"/>
    <cellStyle name="Hyperlink" xfId="517" builtinId="8" hidden="1"/>
    <cellStyle name="Hyperlink" xfId="519" builtinId="8" hidden="1"/>
    <cellStyle name="Hyperlink" xfId="521" builtinId="8" hidden="1"/>
    <cellStyle name="Hyperlink" xfId="523" builtinId="8" hidden="1"/>
    <cellStyle name="Hyperlink" xfId="525" builtinId="8" hidden="1"/>
    <cellStyle name="Hyperlink" xfId="527" builtinId="8" hidden="1"/>
    <cellStyle name="Hyperlink" xfId="529" builtinId="8" hidden="1"/>
    <cellStyle name="Hyperlink" xfId="531" builtinId="8" hidden="1"/>
    <cellStyle name="Hyperlink" xfId="533" builtinId="8" hidden="1"/>
    <cellStyle name="Hyperlink" xfId="535" builtinId="8" hidden="1"/>
    <cellStyle name="Hyperlink" xfId="537" builtinId="8" hidden="1"/>
    <cellStyle name="Hyperlink" xfId="539" builtinId="8" hidden="1"/>
    <cellStyle name="Hyperlink" xfId="541" builtinId="8" hidden="1"/>
    <cellStyle name="Hyperlink" xfId="543" builtinId="8" hidden="1"/>
    <cellStyle name="Hyperlink" xfId="545" builtinId="8" hidden="1"/>
    <cellStyle name="Hyperlink" xfId="547" builtinId="8" hidden="1"/>
    <cellStyle name="Hyperlink" xfId="549" builtinId="8" hidden="1"/>
    <cellStyle name="Hyperlink" xfId="551" builtinId="8" hidden="1"/>
    <cellStyle name="Hyperlink" xfId="553" builtinId="8" hidden="1"/>
    <cellStyle name="Hyperlink" xfId="555" builtinId="8" hidden="1"/>
    <cellStyle name="Hyperlink" xfId="557" builtinId="8" hidden="1"/>
    <cellStyle name="Hyperlink" xfId="559" builtinId="8" hidden="1"/>
    <cellStyle name="Hyperlink" xfId="561" builtinId="8" hidden="1"/>
    <cellStyle name="Hyperlink" xfId="563" builtinId="8" hidden="1"/>
    <cellStyle name="Hyperlink" xfId="565" builtinId="8" hidden="1"/>
    <cellStyle name="Hyperlink" xfId="567" builtinId="8" hidden="1"/>
    <cellStyle name="Hyperlink" xfId="569" builtinId="8" hidden="1"/>
    <cellStyle name="Hyperlink" xfId="571" builtinId="8" hidden="1"/>
    <cellStyle name="Hyperlink" xfId="573" builtinId="8" hidden="1"/>
    <cellStyle name="Hyperlink" xfId="575" builtinId="8" hidden="1"/>
    <cellStyle name="Hyperlink" xfId="577" builtinId="8" hidden="1"/>
    <cellStyle name="Hyperlink" xfId="579" builtinId="8" hidden="1"/>
    <cellStyle name="Hyperlink" xfId="581" builtinId="8" hidden="1"/>
    <cellStyle name="Hyperlink" xfId="583" builtinId="8" hidden="1"/>
    <cellStyle name="Hyperlink" xfId="585" builtinId="8" hidden="1"/>
    <cellStyle name="Hyperlink" xfId="587" builtinId="8" hidden="1"/>
    <cellStyle name="Hyperlink" xfId="589" builtinId="8" hidden="1"/>
    <cellStyle name="Hyperlink" xfId="591" builtinId="8" hidden="1"/>
    <cellStyle name="Hyperlink" xfId="593" builtinId="8" hidden="1"/>
    <cellStyle name="Hyperlink" xfId="595" builtinId="8" hidden="1"/>
    <cellStyle name="Hyperlink" xfId="597" builtinId="8" hidden="1"/>
    <cellStyle name="Hyperlink" xfId="599" builtinId="8" hidden="1"/>
    <cellStyle name="Hyperlink" xfId="601" builtinId="8" hidden="1"/>
    <cellStyle name="Hyperlink" xfId="603" builtinId="8" hidden="1"/>
    <cellStyle name="Hyperlink" xfId="605" builtinId="8" hidden="1"/>
    <cellStyle name="Hyperlink" xfId="607" builtinId="8" hidden="1"/>
    <cellStyle name="Hyperlink" xfId="609" builtinId="8" hidden="1"/>
    <cellStyle name="Hyperlink" xfId="611" builtinId="8" hidden="1"/>
    <cellStyle name="Hyperlink" xfId="613" builtinId="8" hidden="1"/>
    <cellStyle name="Hyperlink" xfId="615" builtinId="8" hidden="1"/>
    <cellStyle name="Hyperlink" xfId="617" builtinId="8" hidden="1"/>
    <cellStyle name="Hyperlink" xfId="619" builtinId="8" hidden="1"/>
    <cellStyle name="Hyperlink" xfId="621" builtinId="8" hidden="1"/>
    <cellStyle name="Hyperlink" xfId="623" builtinId="8" hidden="1"/>
    <cellStyle name="Hyperlink" xfId="625" builtinId="8" hidden="1"/>
    <cellStyle name="Hyperlink" xfId="627" builtinId="8" hidden="1"/>
    <cellStyle name="Hyperlink" xfId="629" builtinId="8" hidden="1"/>
    <cellStyle name="Hyperlink" xfId="631" builtinId="8" hidden="1"/>
    <cellStyle name="Hyperlink" xfId="633" builtinId="8" hidden="1"/>
    <cellStyle name="Hyperlink" xfId="635" builtinId="8" hidden="1"/>
    <cellStyle name="Hyperlink" xfId="637" builtinId="8" hidden="1"/>
    <cellStyle name="Hyperlink" xfId="639" builtinId="8" hidden="1"/>
    <cellStyle name="Hyperlink" xfId="641" builtinId="8" hidden="1"/>
    <cellStyle name="Hyperlink" xfId="643" builtinId="8" hidden="1"/>
    <cellStyle name="Hyperlink" xfId="645" builtinId="8" hidden="1"/>
    <cellStyle name="Hyperlink" xfId="647" builtinId="8" hidden="1"/>
    <cellStyle name="Hyperlink" xfId="649" builtinId="8" hidden="1"/>
    <cellStyle name="Hyperlink" xfId="651" builtinId="8" hidden="1"/>
    <cellStyle name="Hyperlink" xfId="653" builtinId="8" hidden="1"/>
    <cellStyle name="Hyperlink" xfId="655" builtinId="8" hidden="1"/>
    <cellStyle name="Hyperlink" xfId="657" builtinId="8" hidden="1"/>
    <cellStyle name="Hyperlink" xfId="659" builtinId="8" hidden="1"/>
    <cellStyle name="Hyperlink" xfId="661" builtinId="8" hidden="1"/>
    <cellStyle name="Hyperlink" xfId="663" builtinId="8" hidden="1"/>
    <cellStyle name="Hyperlink" xfId="665" builtinId="8" hidden="1"/>
    <cellStyle name="Hyperlink" xfId="667" builtinId="8" hidden="1"/>
    <cellStyle name="Hyperlink" xfId="669" builtinId="8" hidden="1"/>
    <cellStyle name="Hyperlink" xfId="671" builtinId="8" hidden="1"/>
    <cellStyle name="Hyperlink" xfId="673" builtinId="8" hidden="1"/>
    <cellStyle name="Hyperlink" xfId="675" builtinId="8" hidden="1"/>
    <cellStyle name="Hyperlink" xfId="677" builtinId="8" hidden="1"/>
    <cellStyle name="Hyperlink" xfId="679" builtinId="8" hidden="1"/>
    <cellStyle name="Hyperlink" xfId="681" builtinId="8" hidden="1"/>
    <cellStyle name="Hyperlink" xfId="683" builtinId="8" hidden="1"/>
    <cellStyle name="Hyperlink" xfId="685" builtinId="8" hidden="1"/>
    <cellStyle name="Hyperlink" xfId="687" builtinId="8" hidden="1"/>
    <cellStyle name="Hyperlink" xfId="689" builtinId="8" hidden="1"/>
    <cellStyle name="Hyperlink" xfId="691" builtinId="8" hidden="1"/>
    <cellStyle name="Hyperlink" xfId="693" builtinId="8" hidden="1"/>
    <cellStyle name="Hyperlink" xfId="695" builtinId="8" hidden="1"/>
    <cellStyle name="Hyperlink" xfId="697" builtinId="8" hidden="1"/>
    <cellStyle name="Hyperlink" xfId="699" builtinId="8" hidden="1"/>
    <cellStyle name="Hyperlink" xfId="701" builtinId="8" hidden="1"/>
    <cellStyle name="Hyperlink" xfId="703" builtinId="8" hidden="1"/>
    <cellStyle name="Hyperlink" xfId="705" builtinId="8" hidden="1"/>
    <cellStyle name="Hyperlink" xfId="707" builtinId="8" hidden="1"/>
    <cellStyle name="Hyperlink" xfId="709" builtinId="8" hidden="1"/>
    <cellStyle name="Hyperlink" xfId="711" builtinId="8" hidden="1"/>
    <cellStyle name="Hyperlink" xfId="713" builtinId="8" hidden="1"/>
    <cellStyle name="Hyperlink" xfId="715" builtinId="8" hidden="1"/>
    <cellStyle name="Hyperlink" xfId="717" builtinId="8" hidden="1"/>
    <cellStyle name="Hyperlink" xfId="719" builtinId="8" hidden="1"/>
    <cellStyle name="Hyperlink" xfId="721" builtinId="8" hidden="1"/>
    <cellStyle name="Hyperlink" xfId="723" builtinId="8" hidden="1"/>
    <cellStyle name="Hyperlink" xfId="725" builtinId="8" hidden="1"/>
    <cellStyle name="Hyperlink" xfId="727" builtinId="8" hidden="1"/>
    <cellStyle name="Hyperlink" xfId="729" builtinId="8" hidden="1"/>
    <cellStyle name="Hyperlink" xfId="731" builtinId="8" hidden="1"/>
    <cellStyle name="Hyperlink" xfId="733" builtinId="8" hidden="1"/>
    <cellStyle name="Hyperlink" xfId="735" builtinId="8" hidden="1"/>
    <cellStyle name="Hyperlink" xfId="737" builtinId="8" hidden="1"/>
    <cellStyle name="Hyperlink" xfId="739" builtinId="8" hidden="1"/>
    <cellStyle name="Hyperlink" xfId="741" builtinId="8" hidden="1"/>
    <cellStyle name="Hyperlink" xfId="743" builtinId="8" hidden="1"/>
    <cellStyle name="Hyperlink" xfId="745" builtinId="8" hidden="1"/>
    <cellStyle name="Hyperlink" xfId="747" builtinId="8" hidden="1"/>
    <cellStyle name="Hyperlink" xfId="754" builtinId="8" hidden="1"/>
    <cellStyle name="Hyperlink" xfId="756" builtinId="8" hidden="1"/>
    <cellStyle name="Hyperlink" xfId="758" builtinId="8" hidden="1"/>
    <cellStyle name="Hyperlink" xfId="760" builtinId="8" hidden="1"/>
    <cellStyle name="Hyperlink" xfId="762" builtinId="8" hidden="1"/>
    <cellStyle name="Hyperlink" xfId="764" builtinId="8" hidden="1"/>
    <cellStyle name="Hyperlink" xfId="766" builtinId="8" hidden="1"/>
    <cellStyle name="Hyperlink" xfId="768" builtinId="8" hidden="1"/>
    <cellStyle name="Hyperlink" xfId="770" builtinId="8" hidden="1"/>
    <cellStyle name="Hyperlink" xfId="772" builtinId="8" hidden="1"/>
    <cellStyle name="Hyperlink" xfId="774" builtinId="8" hidden="1"/>
    <cellStyle name="Hyperlink" xfId="776" builtinId="8" hidden="1"/>
    <cellStyle name="Hyperlink" xfId="778" builtinId="8" hidden="1"/>
    <cellStyle name="Hyperlink" xfId="780" builtinId="8" hidden="1"/>
    <cellStyle name="Hyperlink" xfId="782" builtinId="8" hidden="1"/>
    <cellStyle name="Hyperlink" xfId="784" builtinId="8" hidden="1"/>
    <cellStyle name="Hyperlink" xfId="786" builtinId="8" hidden="1"/>
    <cellStyle name="Hyperlink" xfId="788" builtinId="8" hidden="1"/>
    <cellStyle name="Hyperlink" xfId="790" builtinId="8" hidden="1"/>
    <cellStyle name="Hyperlink" xfId="792" builtinId="8" hidden="1"/>
    <cellStyle name="Hyperlink" xfId="794" builtinId="8" hidden="1"/>
    <cellStyle name="Hyperlink" xfId="796" builtinId="8" hidden="1"/>
    <cellStyle name="Hyperlink" xfId="798" builtinId="8" hidden="1"/>
    <cellStyle name="Hyperlink" xfId="800" builtinId="8" hidden="1"/>
    <cellStyle name="Hyperlink" xfId="802" builtinId="8" hidden="1"/>
    <cellStyle name="Hyperlink" xfId="804" builtinId="8" hidden="1"/>
    <cellStyle name="Hyperlink" xfId="806" builtinId="8" hidden="1"/>
    <cellStyle name="Hyperlink" xfId="808" builtinId="8" hidden="1"/>
    <cellStyle name="Hyperlink" xfId="810" builtinId="8" hidden="1"/>
    <cellStyle name="Hyperlink" xfId="812" builtinId="8" hidden="1"/>
    <cellStyle name="Hyperlink" xfId="814" builtinId="8" hidden="1"/>
    <cellStyle name="Hyperlink" xfId="816" builtinId="8" hidden="1"/>
    <cellStyle name="Hyperlink" xfId="818" builtinId="8" hidden="1"/>
    <cellStyle name="Hyperlink" xfId="820" builtinId="8" hidden="1"/>
    <cellStyle name="Hyperlink" xfId="822" builtinId="8" hidden="1"/>
    <cellStyle name="Hyperlink" xfId="824" builtinId="8" hidden="1"/>
    <cellStyle name="Hyperlink" xfId="826" builtinId="8" hidden="1"/>
    <cellStyle name="Hyperlink" xfId="828" builtinId="8" hidden="1"/>
    <cellStyle name="Hyperlink" xfId="830" builtinId="8" hidden="1"/>
    <cellStyle name="Hyperlink" xfId="832" builtinId="8" hidden="1"/>
    <cellStyle name="Hyperlink" xfId="834" builtinId="8" hidden="1"/>
    <cellStyle name="Hyperlink" xfId="836" builtinId="8" hidden="1"/>
    <cellStyle name="Hyperlink" xfId="838" builtinId="8" hidden="1"/>
    <cellStyle name="Hyperlink" xfId="840" builtinId="8" hidden="1"/>
    <cellStyle name="Hyperlink" xfId="842" builtinId="8" hidden="1"/>
    <cellStyle name="Hyperlink" xfId="844" builtinId="8" hidden="1"/>
    <cellStyle name="Hyperlink" xfId="846" builtinId="8" hidden="1"/>
    <cellStyle name="Hyperlink" xfId="848" builtinId="8" hidden="1"/>
    <cellStyle name="Hyperlink" xfId="850" builtinId="8" hidden="1"/>
    <cellStyle name="Hyperlink" xfId="852" builtinId="8" hidden="1"/>
    <cellStyle name="Hyperlink" xfId="854" builtinId="8" hidden="1"/>
    <cellStyle name="Hyperlink" xfId="856" builtinId="8" hidden="1"/>
    <cellStyle name="Hyperlink" xfId="858" builtinId="8" hidden="1"/>
    <cellStyle name="Hyperlink" xfId="860" builtinId="8" hidden="1"/>
    <cellStyle name="Hyperlink" xfId="862" builtinId="8" hidden="1"/>
    <cellStyle name="Input" xfId="750" builtinId="20"/>
    <cellStyle name="Linked Cell" xfId="752" builtinId="24"/>
    <cellStyle name="Normal" xfId="0" builtinId="0"/>
  </cellStyles>
  <dxfs count="310">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theme" Target="theme/theme1.xml"/><Relationship Id="rId8" Type="http://schemas.openxmlformats.org/officeDocument/2006/relationships/styles" Target="styles.xml"/><Relationship Id="rId9" Type="http://schemas.openxmlformats.org/officeDocument/2006/relationships/sharedStrings" Target="sharedStrings.xml"/><Relationship Id="rId10"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a:lstStyle/>
          <a:p>
            <a:pPr>
              <a:defRPr/>
            </a:pPr>
            <a:r>
              <a:rPr lang="en-US"/>
              <a:t>P1 Bet</a:t>
            </a:r>
            <a:r>
              <a:rPr lang="en-US" baseline="0"/>
              <a:t> vs Check, r=.71, c=.431</a:t>
            </a:r>
            <a:endParaRPr lang="en-US"/>
          </a:p>
        </c:rich>
      </c:tx>
      <c:layout/>
      <c:overlay val="0"/>
    </c:title>
    <c:autoTitleDeleted val="0"/>
    <c:plotArea>
      <c:layout/>
      <c:scatterChart>
        <c:scatterStyle val="lineMarker"/>
        <c:varyColors val="0"/>
        <c:ser>
          <c:idx val="0"/>
          <c:order val="0"/>
          <c:tx>
            <c:strRef>
              <c:f>Results!$C$31</c:f>
              <c:strCache>
                <c:ptCount val="1"/>
                <c:pt idx="0">
                  <c:v>bet_value</c:v>
                </c:pt>
              </c:strCache>
            </c:strRef>
          </c:tx>
          <c:spPr>
            <a:ln w="12700">
              <a:solidFill>
                <a:schemeClr val="tx1"/>
              </a:solidFill>
            </a:ln>
          </c:spPr>
          <c:marker>
            <c:symbol val="none"/>
          </c:marker>
          <c:xVal>
            <c:numRef>
              <c:f>Results!$B$32:$B$52</c:f>
              <c:numCache>
                <c:formatCode>General</c:formatCode>
                <c:ptCount val="21"/>
                <c:pt idx="0">
                  <c:v>0.0</c:v>
                </c:pt>
                <c:pt idx="1">
                  <c:v>0.05</c:v>
                </c:pt>
                <c:pt idx="2">
                  <c:v>0.1</c:v>
                </c:pt>
                <c:pt idx="3">
                  <c:v>0.15</c:v>
                </c:pt>
                <c:pt idx="4">
                  <c:v>0.2</c:v>
                </c:pt>
                <c:pt idx="5">
                  <c:v>0.25</c:v>
                </c:pt>
                <c:pt idx="6">
                  <c:v>0.3</c:v>
                </c:pt>
                <c:pt idx="7">
                  <c:v>0.35</c:v>
                </c:pt>
                <c:pt idx="8">
                  <c:v>0.4</c:v>
                </c:pt>
                <c:pt idx="9">
                  <c:v>0.45</c:v>
                </c:pt>
                <c:pt idx="10">
                  <c:v>0.5</c:v>
                </c:pt>
                <c:pt idx="11">
                  <c:v>0.55</c:v>
                </c:pt>
                <c:pt idx="12">
                  <c:v>0.6</c:v>
                </c:pt>
                <c:pt idx="13">
                  <c:v>0.65</c:v>
                </c:pt>
                <c:pt idx="14">
                  <c:v>0.7</c:v>
                </c:pt>
                <c:pt idx="15">
                  <c:v>0.75</c:v>
                </c:pt>
                <c:pt idx="16">
                  <c:v>0.8</c:v>
                </c:pt>
                <c:pt idx="17">
                  <c:v>0.85</c:v>
                </c:pt>
                <c:pt idx="18">
                  <c:v>0.9</c:v>
                </c:pt>
                <c:pt idx="19">
                  <c:v>0.95</c:v>
                </c:pt>
                <c:pt idx="20">
                  <c:v>1.0</c:v>
                </c:pt>
              </c:numCache>
            </c:numRef>
          </c:xVal>
          <c:yVal>
            <c:numRef>
              <c:f>Results!$C$32:$C$52</c:f>
              <c:numCache>
                <c:formatCode>General</c:formatCode>
                <c:ptCount val="21"/>
                <c:pt idx="0">
                  <c:v>1.0905</c:v>
                </c:pt>
                <c:pt idx="1">
                  <c:v>1.0244</c:v>
                </c:pt>
                <c:pt idx="2">
                  <c:v>0.9533</c:v>
                </c:pt>
                <c:pt idx="3">
                  <c:v>0.8794</c:v>
                </c:pt>
                <c:pt idx="4">
                  <c:v>0.8035</c:v>
                </c:pt>
                <c:pt idx="5">
                  <c:v>0.7272</c:v>
                </c:pt>
                <c:pt idx="6">
                  <c:v>0.6523</c:v>
                </c:pt>
                <c:pt idx="7">
                  <c:v>0.5796</c:v>
                </c:pt>
                <c:pt idx="8">
                  <c:v>0.5109</c:v>
                </c:pt>
                <c:pt idx="9">
                  <c:v>0.4477</c:v>
                </c:pt>
                <c:pt idx="10">
                  <c:v>0.3908</c:v>
                </c:pt>
                <c:pt idx="11">
                  <c:v>0.3402</c:v>
                </c:pt>
                <c:pt idx="12">
                  <c:v>0.2958</c:v>
                </c:pt>
                <c:pt idx="13">
                  <c:v>0.2575</c:v>
                </c:pt>
                <c:pt idx="14">
                  <c:v>0.2257</c:v>
                </c:pt>
                <c:pt idx="15">
                  <c:v>0.1999</c:v>
                </c:pt>
                <c:pt idx="16">
                  <c:v>0.18</c:v>
                </c:pt>
                <c:pt idx="17">
                  <c:v>0.165</c:v>
                </c:pt>
                <c:pt idx="18">
                  <c:v>0.1544</c:v>
                </c:pt>
                <c:pt idx="19">
                  <c:v>0.1473</c:v>
                </c:pt>
                <c:pt idx="20">
                  <c:v>0.143</c:v>
                </c:pt>
              </c:numCache>
            </c:numRef>
          </c:yVal>
          <c:smooth val="0"/>
        </c:ser>
        <c:ser>
          <c:idx val="1"/>
          <c:order val="1"/>
          <c:tx>
            <c:strRef>
              <c:f>Results!$D$31</c:f>
              <c:strCache>
                <c:ptCount val="1"/>
                <c:pt idx="0">
                  <c:v>check_value</c:v>
                </c:pt>
              </c:strCache>
            </c:strRef>
          </c:tx>
          <c:spPr>
            <a:ln w="12700">
              <a:solidFill>
                <a:schemeClr val="tx1"/>
              </a:solidFill>
              <a:prstDash val="sysDash"/>
            </a:ln>
          </c:spPr>
          <c:marker>
            <c:symbol val="none"/>
          </c:marker>
          <c:xVal>
            <c:numRef>
              <c:f>Results!$B$32:$B$52</c:f>
              <c:numCache>
                <c:formatCode>General</c:formatCode>
                <c:ptCount val="21"/>
                <c:pt idx="0">
                  <c:v>0.0</c:v>
                </c:pt>
                <c:pt idx="1">
                  <c:v>0.05</c:v>
                </c:pt>
                <c:pt idx="2">
                  <c:v>0.1</c:v>
                </c:pt>
                <c:pt idx="3">
                  <c:v>0.15</c:v>
                </c:pt>
                <c:pt idx="4">
                  <c:v>0.2</c:v>
                </c:pt>
                <c:pt idx="5">
                  <c:v>0.25</c:v>
                </c:pt>
                <c:pt idx="6">
                  <c:v>0.3</c:v>
                </c:pt>
                <c:pt idx="7">
                  <c:v>0.35</c:v>
                </c:pt>
                <c:pt idx="8">
                  <c:v>0.4</c:v>
                </c:pt>
                <c:pt idx="9">
                  <c:v>0.45</c:v>
                </c:pt>
                <c:pt idx="10">
                  <c:v>0.5</c:v>
                </c:pt>
                <c:pt idx="11">
                  <c:v>0.55</c:v>
                </c:pt>
                <c:pt idx="12">
                  <c:v>0.6</c:v>
                </c:pt>
                <c:pt idx="13">
                  <c:v>0.65</c:v>
                </c:pt>
                <c:pt idx="14">
                  <c:v>0.7</c:v>
                </c:pt>
                <c:pt idx="15">
                  <c:v>0.75</c:v>
                </c:pt>
                <c:pt idx="16">
                  <c:v>0.8</c:v>
                </c:pt>
                <c:pt idx="17">
                  <c:v>0.85</c:v>
                </c:pt>
                <c:pt idx="18">
                  <c:v>0.9</c:v>
                </c:pt>
                <c:pt idx="19">
                  <c:v>0.95</c:v>
                </c:pt>
                <c:pt idx="20">
                  <c:v>1.0</c:v>
                </c:pt>
              </c:numCache>
            </c:numRef>
          </c:xVal>
          <c:yVal>
            <c:numRef>
              <c:f>Results!$D$32:$D$52</c:f>
              <c:numCache>
                <c:formatCode>General</c:formatCode>
                <c:ptCount val="21"/>
                <c:pt idx="0">
                  <c:v>0.8792</c:v>
                </c:pt>
                <c:pt idx="1">
                  <c:v>0.8524</c:v>
                </c:pt>
                <c:pt idx="2">
                  <c:v>0.8224</c:v>
                </c:pt>
                <c:pt idx="3">
                  <c:v>0.7895</c:v>
                </c:pt>
                <c:pt idx="4">
                  <c:v>0.7539</c:v>
                </c:pt>
                <c:pt idx="5">
                  <c:v>0.7158</c:v>
                </c:pt>
                <c:pt idx="6">
                  <c:v>0.6755</c:v>
                </c:pt>
                <c:pt idx="7">
                  <c:v>0.6334</c:v>
                </c:pt>
                <c:pt idx="8">
                  <c:v>0.5897</c:v>
                </c:pt>
                <c:pt idx="9">
                  <c:v>0.5451</c:v>
                </c:pt>
                <c:pt idx="10">
                  <c:v>0.5</c:v>
                </c:pt>
                <c:pt idx="11">
                  <c:v>0.4549</c:v>
                </c:pt>
                <c:pt idx="12">
                  <c:v>0.4103</c:v>
                </c:pt>
                <c:pt idx="13">
                  <c:v>0.3666</c:v>
                </c:pt>
                <c:pt idx="14">
                  <c:v>0.3244</c:v>
                </c:pt>
                <c:pt idx="15">
                  <c:v>0.2841</c:v>
                </c:pt>
                <c:pt idx="16">
                  <c:v>0.246</c:v>
                </c:pt>
                <c:pt idx="17">
                  <c:v>0.2105</c:v>
                </c:pt>
                <c:pt idx="18">
                  <c:v>0.1775</c:v>
                </c:pt>
                <c:pt idx="19">
                  <c:v>0.1476</c:v>
                </c:pt>
                <c:pt idx="20">
                  <c:v>0.1208</c:v>
                </c:pt>
              </c:numCache>
            </c:numRef>
          </c:yVal>
          <c:smooth val="0"/>
        </c:ser>
        <c:dLbls>
          <c:showLegendKey val="0"/>
          <c:showVal val="0"/>
          <c:showCatName val="0"/>
          <c:showSerName val="0"/>
          <c:showPercent val="0"/>
          <c:showBubbleSize val="0"/>
        </c:dLbls>
        <c:axId val="2128388424"/>
        <c:axId val="2128381592"/>
      </c:scatterChart>
      <c:valAx>
        <c:axId val="2128388424"/>
        <c:scaling>
          <c:orientation val="minMax"/>
          <c:max val="1.0"/>
        </c:scaling>
        <c:delete val="0"/>
        <c:axPos val="b"/>
        <c:majorGridlines/>
        <c:title>
          <c:tx>
            <c:rich>
              <a:bodyPr/>
              <a:lstStyle/>
              <a:p>
                <a:pPr>
                  <a:defRPr/>
                </a:pPr>
                <a:r>
                  <a:rPr lang="en-US"/>
                  <a:t>Hand Value</a:t>
                </a:r>
              </a:p>
            </c:rich>
          </c:tx>
          <c:layout/>
          <c:overlay val="0"/>
        </c:title>
        <c:numFmt formatCode="General" sourceLinked="1"/>
        <c:majorTickMark val="out"/>
        <c:minorTickMark val="none"/>
        <c:tickLblPos val="nextTo"/>
        <c:crossAx val="2128381592"/>
        <c:crosses val="autoZero"/>
        <c:crossBetween val="midCat"/>
        <c:majorUnit val="0.1"/>
      </c:valAx>
      <c:valAx>
        <c:axId val="2128381592"/>
        <c:scaling>
          <c:orientation val="minMax"/>
        </c:scaling>
        <c:delete val="0"/>
        <c:axPos val="l"/>
        <c:numFmt formatCode="General" sourceLinked="1"/>
        <c:majorTickMark val="out"/>
        <c:minorTickMark val="none"/>
        <c:tickLblPos val="nextTo"/>
        <c:crossAx val="2128388424"/>
        <c:crosses val="autoZero"/>
        <c:crossBetween val="midCat"/>
      </c:valAx>
    </c:plotArea>
    <c:legend>
      <c:legendPos val="r"/>
      <c:layout/>
      <c:overlay val="0"/>
    </c:legend>
    <c:plotVisOnly val="1"/>
    <c:dispBlanksAs val="gap"/>
    <c:showDLblsOverMax val="0"/>
  </c:chart>
  <c:printSettings>
    <c:headerFooter/>
    <c:pageMargins b="1.0" l="0.75" r="0.75" t="1.0"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P2 Call, r=.71, b=.268, d=.933</a:t>
            </a:r>
          </a:p>
        </c:rich>
      </c:tx>
      <c:layout/>
      <c:overlay val="0"/>
    </c:title>
    <c:autoTitleDeleted val="0"/>
    <c:plotArea>
      <c:layout/>
      <c:scatterChart>
        <c:scatterStyle val="lineMarker"/>
        <c:varyColors val="0"/>
        <c:ser>
          <c:idx val="0"/>
          <c:order val="0"/>
          <c:tx>
            <c:strRef>
              <c:f>Results!$C$54</c:f>
              <c:strCache>
                <c:ptCount val="1"/>
                <c:pt idx="0">
                  <c:v>call_value</c:v>
                </c:pt>
              </c:strCache>
            </c:strRef>
          </c:tx>
          <c:spPr>
            <a:ln w="19050">
              <a:solidFill>
                <a:schemeClr val="tx1"/>
              </a:solidFill>
            </a:ln>
          </c:spPr>
          <c:marker>
            <c:symbol val="none"/>
          </c:marker>
          <c:xVal>
            <c:numRef>
              <c:f>Results!$B$55:$B$75</c:f>
              <c:numCache>
                <c:formatCode>General</c:formatCode>
                <c:ptCount val="21"/>
                <c:pt idx="0">
                  <c:v>0.0</c:v>
                </c:pt>
                <c:pt idx="1">
                  <c:v>0.05</c:v>
                </c:pt>
                <c:pt idx="2">
                  <c:v>0.1</c:v>
                </c:pt>
                <c:pt idx="3">
                  <c:v>0.15</c:v>
                </c:pt>
                <c:pt idx="4">
                  <c:v>0.2</c:v>
                </c:pt>
                <c:pt idx="5">
                  <c:v>0.25</c:v>
                </c:pt>
                <c:pt idx="6">
                  <c:v>0.3</c:v>
                </c:pt>
                <c:pt idx="7">
                  <c:v>0.35</c:v>
                </c:pt>
                <c:pt idx="8">
                  <c:v>0.4</c:v>
                </c:pt>
                <c:pt idx="9">
                  <c:v>0.45</c:v>
                </c:pt>
                <c:pt idx="10">
                  <c:v>0.5</c:v>
                </c:pt>
                <c:pt idx="11">
                  <c:v>0.55</c:v>
                </c:pt>
                <c:pt idx="12">
                  <c:v>0.6</c:v>
                </c:pt>
                <c:pt idx="13">
                  <c:v>0.65</c:v>
                </c:pt>
                <c:pt idx="14">
                  <c:v>0.7</c:v>
                </c:pt>
                <c:pt idx="15">
                  <c:v>0.75</c:v>
                </c:pt>
                <c:pt idx="16">
                  <c:v>0.8</c:v>
                </c:pt>
                <c:pt idx="17">
                  <c:v>0.85</c:v>
                </c:pt>
                <c:pt idx="18">
                  <c:v>0.9</c:v>
                </c:pt>
                <c:pt idx="19">
                  <c:v>0.95</c:v>
                </c:pt>
                <c:pt idx="20">
                  <c:v>1.0</c:v>
                </c:pt>
              </c:numCache>
            </c:numRef>
          </c:xVal>
          <c:yVal>
            <c:numRef>
              <c:f>Results!$C$55:$C$75</c:f>
              <c:numCache>
                <c:formatCode>General</c:formatCode>
                <c:ptCount val="21"/>
                <c:pt idx="0">
                  <c:v>0.4048</c:v>
                </c:pt>
                <c:pt idx="1">
                  <c:v>0.3572</c:v>
                </c:pt>
                <c:pt idx="2">
                  <c:v>0.3071</c:v>
                </c:pt>
                <c:pt idx="3">
                  <c:v>0.2559</c:v>
                </c:pt>
                <c:pt idx="4">
                  <c:v>0.2054</c:v>
                </c:pt>
                <c:pt idx="5">
                  <c:v>0.1569</c:v>
                </c:pt>
                <c:pt idx="6">
                  <c:v>0.1111</c:v>
                </c:pt>
                <c:pt idx="7">
                  <c:v>0.0687</c:v>
                </c:pt>
                <c:pt idx="8">
                  <c:v>0.0287</c:v>
                </c:pt>
                <c:pt idx="9">
                  <c:v>-0.0081</c:v>
                </c:pt>
                <c:pt idx="10">
                  <c:v>-0.042</c:v>
                </c:pt>
                <c:pt idx="11">
                  <c:v>-0.0732</c:v>
                </c:pt>
                <c:pt idx="12">
                  <c:v>-0.1013</c:v>
                </c:pt>
                <c:pt idx="13">
                  <c:v>-0.1266</c:v>
                </c:pt>
                <c:pt idx="14">
                  <c:v>-0.1487</c:v>
                </c:pt>
                <c:pt idx="15">
                  <c:v>-0.1681</c:v>
                </c:pt>
                <c:pt idx="16">
                  <c:v>-0.1852</c:v>
                </c:pt>
                <c:pt idx="17">
                  <c:v>-0.2007</c:v>
                </c:pt>
                <c:pt idx="18">
                  <c:v>-0.2152</c:v>
                </c:pt>
                <c:pt idx="19">
                  <c:v>-0.2296</c:v>
                </c:pt>
                <c:pt idx="20">
                  <c:v>-0.2437</c:v>
                </c:pt>
              </c:numCache>
            </c:numRef>
          </c:yVal>
          <c:smooth val="0"/>
        </c:ser>
        <c:dLbls>
          <c:showLegendKey val="0"/>
          <c:showVal val="0"/>
          <c:showCatName val="0"/>
          <c:showSerName val="0"/>
          <c:showPercent val="0"/>
          <c:showBubbleSize val="0"/>
        </c:dLbls>
        <c:axId val="2128418728"/>
        <c:axId val="2128431528"/>
      </c:scatterChart>
      <c:valAx>
        <c:axId val="2128418728"/>
        <c:scaling>
          <c:orientation val="minMax"/>
          <c:max val="1.0"/>
        </c:scaling>
        <c:delete val="0"/>
        <c:axPos val="b"/>
        <c:majorGridlines/>
        <c:title>
          <c:tx>
            <c:rich>
              <a:bodyPr/>
              <a:lstStyle/>
              <a:p>
                <a:pPr>
                  <a:defRPr/>
                </a:pPr>
                <a:r>
                  <a:rPr lang="en-US"/>
                  <a:t>Hand Value</a:t>
                </a:r>
              </a:p>
            </c:rich>
          </c:tx>
          <c:layout/>
          <c:overlay val="0"/>
        </c:title>
        <c:numFmt formatCode="General" sourceLinked="1"/>
        <c:majorTickMark val="out"/>
        <c:minorTickMark val="none"/>
        <c:tickLblPos val="nextTo"/>
        <c:spPr>
          <a:ln w="12700">
            <a:solidFill>
              <a:schemeClr val="tx1"/>
            </a:solidFill>
          </a:ln>
        </c:spPr>
        <c:crossAx val="2128431528"/>
        <c:crosses val="autoZero"/>
        <c:crossBetween val="midCat"/>
        <c:majorUnit val="0.1"/>
      </c:valAx>
      <c:valAx>
        <c:axId val="2128431528"/>
        <c:scaling>
          <c:orientation val="minMax"/>
        </c:scaling>
        <c:delete val="0"/>
        <c:axPos val="l"/>
        <c:numFmt formatCode="General" sourceLinked="1"/>
        <c:majorTickMark val="out"/>
        <c:minorTickMark val="none"/>
        <c:tickLblPos val="nextTo"/>
        <c:crossAx val="2128418728"/>
        <c:crosses val="autoZero"/>
        <c:crossBetween val="midCat"/>
      </c:valAx>
    </c:plotArea>
    <c:legend>
      <c:legendPos val="r"/>
      <c:layout/>
      <c:overlay val="0"/>
    </c:legend>
    <c:plotVisOnly val="1"/>
    <c:dispBlanksAs val="gap"/>
    <c:showDLblsOverMax val="0"/>
  </c:chart>
  <c:printSettings>
    <c:headerFooter/>
    <c:pageMargins b="1.0" l="0.75" r="0.75" t="1.0"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(1-HOM) vs Game Value</a:t>
            </a:r>
          </a:p>
        </c:rich>
      </c:tx>
      <c:overlay val="0"/>
    </c:title>
    <c:autoTitleDeleted val="0"/>
    <c:plotArea>
      <c:layout/>
      <c:scatterChart>
        <c:scatterStyle val="lineMarker"/>
        <c:varyColors val="0"/>
        <c:ser>
          <c:idx val="0"/>
          <c:order val="0"/>
          <c:tx>
            <c:strRef>
              <c:f>Results!$E$98</c:f>
              <c:strCache>
                <c:ptCount val="1"/>
                <c:pt idx="0">
                  <c:v>game</c:v>
                </c:pt>
              </c:strCache>
            </c:strRef>
          </c:tx>
          <c:spPr>
            <a:ln w="25400">
              <a:solidFill>
                <a:schemeClr val="tx1"/>
              </a:solidFill>
            </a:ln>
          </c:spPr>
          <c:marker>
            <c:symbol val="none"/>
          </c:marker>
          <c:xVal>
            <c:numRef>
              <c:f>Results!$D$99:$D$120</c:f>
              <c:numCache>
                <c:formatCode>General</c:formatCode>
                <c:ptCount val="22"/>
                <c:pt idx="0">
                  <c:v>0.0331</c:v>
                </c:pt>
                <c:pt idx="1">
                  <c:v>0.1457</c:v>
                </c:pt>
                <c:pt idx="2">
                  <c:v>0.1699</c:v>
                </c:pt>
                <c:pt idx="3">
                  <c:v>0.1924</c:v>
                </c:pt>
                <c:pt idx="4">
                  <c:v>0.1944</c:v>
                </c:pt>
                <c:pt idx="5">
                  <c:v>0.1967</c:v>
                </c:pt>
                <c:pt idx="6">
                  <c:v>0.1987</c:v>
                </c:pt>
                <c:pt idx="7">
                  <c:v>0.2005</c:v>
                </c:pt>
                <c:pt idx="8">
                  <c:v>0.20279</c:v>
                </c:pt>
                <c:pt idx="9">
                  <c:v>0.2133</c:v>
                </c:pt>
                <c:pt idx="10">
                  <c:v>0.2318</c:v>
                </c:pt>
                <c:pt idx="11">
                  <c:v>0.25</c:v>
                </c:pt>
                <c:pt idx="12">
                  <c:v>0.264</c:v>
                </c:pt>
                <c:pt idx="13">
                  <c:v>0.2668</c:v>
                </c:pt>
                <c:pt idx="14">
                  <c:v>0.2804</c:v>
                </c:pt>
                <c:pt idx="15">
                  <c:v>0.325</c:v>
                </c:pt>
                <c:pt idx="16">
                  <c:v>0.3543</c:v>
                </c:pt>
                <c:pt idx="17">
                  <c:v>0.3982</c:v>
                </c:pt>
                <c:pt idx="18">
                  <c:v>0.4219</c:v>
                </c:pt>
                <c:pt idx="19">
                  <c:v>0.4669</c:v>
                </c:pt>
                <c:pt idx="20">
                  <c:v>0.4846</c:v>
                </c:pt>
                <c:pt idx="21">
                  <c:v>0.4884</c:v>
                </c:pt>
              </c:numCache>
            </c:numRef>
          </c:xVal>
          <c:yVal>
            <c:numRef>
              <c:f>Results!$E$99:$E$120</c:f>
              <c:numCache>
                <c:formatCode>General</c:formatCode>
                <c:ptCount val="22"/>
                <c:pt idx="0">
                  <c:v>0.5545</c:v>
                </c:pt>
                <c:pt idx="1">
                  <c:v>0.5332</c:v>
                </c:pt>
                <c:pt idx="2">
                  <c:v>0.53033</c:v>
                </c:pt>
                <c:pt idx="3">
                  <c:v>0.52911</c:v>
                </c:pt>
                <c:pt idx="4">
                  <c:v>0.52916</c:v>
                </c:pt>
                <c:pt idx="5">
                  <c:v>0.52907</c:v>
                </c:pt>
                <c:pt idx="6">
                  <c:v>0.52905</c:v>
                </c:pt>
                <c:pt idx="7">
                  <c:v>0.52915</c:v>
                </c:pt>
                <c:pt idx="8">
                  <c:v>0.5291</c:v>
                </c:pt>
                <c:pt idx="9">
                  <c:v>0.52957</c:v>
                </c:pt>
                <c:pt idx="10">
                  <c:v>0.53168</c:v>
                </c:pt>
                <c:pt idx="11">
                  <c:v>0.53542</c:v>
                </c:pt>
                <c:pt idx="12">
                  <c:v>0.53975</c:v>
                </c:pt>
                <c:pt idx="13">
                  <c:v>0.54066</c:v>
                </c:pt>
                <c:pt idx="14">
                  <c:v>0.54557</c:v>
                </c:pt>
                <c:pt idx="15">
                  <c:v>0.5572</c:v>
                </c:pt>
                <c:pt idx="16">
                  <c:v>0.56737</c:v>
                </c:pt>
                <c:pt idx="17">
                  <c:v>0.56854</c:v>
                </c:pt>
                <c:pt idx="18">
                  <c:v>0.55827</c:v>
                </c:pt>
                <c:pt idx="19">
                  <c:v>0.52895</c:v>
                </c:pt>
                <c:pt idx="20">
                  <c:v>0.51615</c:v>
                </c:pt>
                <c:pt idx="21">
                  <c:v>0.51336</c:v>
                </c:pt>
              </c:numCache>
            </c:numRef>
          </c:yVal>
          <c:smooth val="0"/>
        </c:ser>
        <c:dLbls>
          <c:showLegendKey val="0"/>
          <c:showVal val="0"/>
          <c:showCatName val="0"/>
          <c:showSerName val="0"/>
          <c:showPercent val="0"/>
          <c:showBubbleSize val="0"/>
        </c:dLbls>
        <c:axId val="2128469672"/>
        <c:axId val="2131225368"/>
      </c:scatterChart>
      <c:valAx>
        <c:axId val="2128469672"/>
        <c:scaling>
          <c:orientation val="minMax"/>
          <c:max val="0.5"/>
        </c:scaling>
        <c:delete val="0"/>
        <c:axPos val="b"/>
        <c:majorGridlines/>
        <c:title>
          <c:tx>
            <c:rich>
              <a:bodyPr/>
              <a:lstStyle/>
              <a:p>
                <a:pPr>
                  <a:defRPr/>
                </a:pPr>
                <a:r>
                  <a:rPr lang="en-US"/>
                  <a:t>1</a:t>
                </a:r>
                <a:r>
                  <a:rPr lang="en-US" baseline="0"/>
                  <a:t> - HOM</a:t>
                </a:r>
                <a:endParaRPr lang="en-US"/>
              </a:p>
            </c:rich>
          </c:tx>
          <c:overlay val="0"/>
        </c:title>
        <c:numFmt formatCode="General" sourceLinked="1"/>
        <c:majorTickMark val="out"/>
        <c:minorTickMark val="none"/>
        <c:tickLblPos val="nextTo"/>
        <c:crossAx val="2131225368"/>
        <c:crosses val="autoZero"/>
        <c:crossBetween val="midCat"/>
      </c:valAx>
      <c:valAx>
        <c:axId val="2131225368"/>
        <c:scaling>
          <c:orientation val="minMax"/>
        </c:scaling>
        <c:delete val="0"/>
        <c:axPos val="l"/>
        <c:majorGridlines/>
        <c:title>
          <c:tx>
            <c:rich>
              <a:bodyPr rot="-5400000" vert="horz"/>
              <a:lstStyle/>
              <a:p>
                <a:pPr>
                  <a:defRPr/>
                </a:pPr>
                <a:r>
                  <a:rPr lang="en-US"/>
                  <a:t>P1</a:t>
                </a:r>
                <a:r>
                  <a:rPr lang="en-US" baseline="0"/>
                  <a:t> Game Value</a:t>
                </a:r>
                <a:endParaRPr lang="en-US"/>
              </a:p>
            </c:rich>
          </c:tx>
          <c:overlay val="0"/>
        </c:title>
        <c:numFmt formatCode="General" sourceLinked="1"/>
        <c:majorTickMark val="out"/>
        <c:minorTickMark val="none"/>
        <c:tickLblPos val="nextTo"/>
        <c:crossAx val="2128469672"/>
        <c:crosses val="autoZero"/>
        <c:crossBetween val="midCat"/>
      </c:valAx>
    </c:plotArea>
    <c:plotVisOnly val="1"/>
    <c:dispBlanksAs val="gap"/>
    <c:showDLblsOverMax val="0"/>
  </c:chart>
  <c:printSettings>
    <c:headerFooter/>
    <c:pageMargins b="1.0" l="0.75" r="0.75" t="1.0" header="0.5" footer="0.5"/>
    <c:pageSetup/>
  </c:printSettings>
</c:chartSpace>
</file>

<file path=xl/drawings/_rels/drawing3.xml.rels><?xml version="1.0" encoding="UTF-8" standalone="yes"?>
<Relationships xmlns="http://schemas.openxmlformats.org/package/2006/relationships"><Relationship Id="rId1" Type="http://schemas.openxmlformats.org/officeDocument/2006/relationships/chart" Target="../charts/chart1.xml"/><Relationship Id="rId2" Type="http://schemas.openxmlformats.org/officeDocument/2006/relationships/chart" Target="../charts/chart2.xml"/><Relationship Id="rId3"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121920</xdr:colOff>
      <xdr:row>0</xdr:row>
      <xdr:rowOff>147320</xdr:rowOff>
    </xdr:from>
    <xdr:to>
      <xdr:col>6</xdr:col>
      <xdr:colOff>482600</xdr:colOff>
      <xdr:row>14</xdr:row>
      <xdr:rowOff>76200</xdr:rowOff>
    </xdr:to>
    <xdr:sp macro="" textlink="">
      <xdr:nvSpPr>
        <xdr:cNvPr id="4" name="Rounded Rectangle 3"/>
        <xdr:cNvSpPr/>
      </xdr:nvSpPr>
      <xdr:spPr>
        <a:xfrm>
          <a:off x="121920" y="147320"/>
          <a:ext cx="5313680" cy="2595880"/>
        </a:xfrm>
        <a:prstGeom prst="roundRect">
          <a:avLst/>
        </a:prstGeom>
        <a:ln/>
      </xdr:spPr>
      <xdr:style>
        <a:lnRef idx="2">
          <a:schemeClr val="accent2"/>
        </a:lnRef>
        <a:fillRef idx="1">
          <a:schemeClr val="lt1"/>
        </a:fillRef>
        <a:effectRef idx="0">
          <a:schemeClr val="accent2"/>
        </a:effectRef>
        <a:fontRef idx="minor">
          <a:schemeClr val="dk1"/>
        </a:fontRef>
      </xdr:style>
      <xdr:txBody>
        <a:bodyPr wrap="square"/>
        <a:lstStyle/>
        <a:p>
          <a:r>
            <a:rPr lang="en-US" sz="1800"/>
            <a:t>This</a:t>
          </a:r>
          <a:r>
            <a:rPr lang="en-US" sz="1800" baseline="0"/>
            <a:t> spreadsheet is the one I used to do the calculations for my paper "Early Round Bluffing in Poker". To use it yourself, you need to know how to do three things:</a:t>
          </a:r>
        </a:p>
        <a:p>
          <a:endParaRPr lang="en-US" sz="1800" baseline="0"/>
        </a:p>
        <a:p>
          <a:r>
            <a:rPr lang="en-US" sz="1800" baseline="0"/>
            <a:t>1. Use a calc box</a:t>
          </a:r>
        </a:p>
        <a:p>
          <a:r>
            <a:rPr lang="en-US" sz="1800" baseline="0"/>
            <a:t>2. Use the solver for an indifference set.</a:t>
          </a:r>
        </a:p>
        <a:p>
          <a:r>
            <a:rPr lang="en-US" sz="1800" baseline="0"/>
            <a:t>3. Create your own indifference set.</a:t>
          </a:r>
          <a:endParaRPr lang="en-US" sz="1800"/>
        </a:p>
      </xdr:txBody>
    </xdr:sp>
    <xdr:clientData/>
  </xdr:twoCellAnchor>
  <xdr:twoCellAnchor>
    <xdr:from>
      <xdr:col>0</xdr:col>
      <xdr:colOff>782320</xdr:colOff>
      <xdr:row>16</xdr:row>
      <xdr:rowOff>185420</xdr:rowOff>
    </xdr:from>
    <xdr:to>
      <xdr:col>8</xdr:col>
      <xdr:colOff>685800</xdr:colOff>
      <xdr:row>39</xdr:row>
      <xdr:rowOff>165100</xdr:rowOff>
    </xdr:to>
    <xdr:sp macro="" textlink="">
      <xdr:nvSpPr>
        <xdr:cNvPr id="6" name="Rounded Rectangle 5"/>
        <xdr:cNvSpPr/>
      </xdr:nvSpPr>
      <xdr:spPr>
        <a:xfrm>
          <a:off x="782320" y="3233420"/>
          <a:ext cx="6507480" cy="4424680"/>
        </a:xfrm>
        <a:prstGeom prst="roundRect">
          <a:avLst/>
        </a:prstGeom>
        <a:ln/>
      </xdr:spPr>
      <xdr:style>
        <a:lnRef idx="2">
          <a:schemeClr val="accent2"/>
        </a:lnRef>
        <a:fillRef idx="1">
          <a:schemeClr val="lt1"/>
        </a:fillRef>
        <a:effectRef idx="0">
          <a:schemeClr val="accent2"/>
        </a:effectRef>
        <a:fontRef idx="minor">
          <a:schemeClr val="dk1"/>
        </a:fontRef>
      </xdr:style>
      <xdr:txBody>
        <a:bodyPr wrap="square"/>
        <a:lstStyle/>
        <a:p>
          <a:r>
            <a:rPr lang="en-US" sz="1800"/>
            <a:t>Step 1: Using a calc</a:t>
          </a:r>
          <a:r>
            <a:rPr lang="en-US" sz="1800" baseline="0"/>
            <a:t> box</a:t>
          </a:r>
        </a:p>
        <a:p>
          <a:endParaRPr lang="en-US" sz="1800" baseline="0"/>
        </a:p>
        <a:p>
          <a:r>
            <a:rPr lang="en-US" sz="1800" baseline="0"/>
            <a:t>Look at the sheet named "Calc boxes." In the paper, we enumerated thirteen different cases for calculating py - the probability that the Y player would win a showdown. There are thirteen different calc boxes to cover these cases.</a:t>
          </a:r>
        </a:p>
        <a:p>
          <a:endParaRPr lang="en-US" sz="1800" baseline="0"/>
        </a:p>
        <a:p>
          <a:r>
            <a:rPr lang="en-US" sz="1800" baseline="0"/>
            <a:t>I've copied one of those boxes here, for the case x &lt; y &lt; r. Try plugging in different values for x, y, and r. You'll see the result at the bottom, next to "py."</a:t>
          </a:r>
        </a:p>
        <a:p>
          <a:endParaRPr lang="en-US" sz="1800" baseline="0"/>
        </a:p>
        <a:p>
          <a:r>
            <a:rPr lang="en-US" sz="1800" baseline="0"/>
            <a:t>Notice that if you enter a number that does not satisfy the requirement x &lt; y &lt; r, the "check params" cell turns from TRUE to FALSE.</a:t>
          </a:r>
          <a:endParaRPr lang="en-US" sz="1800"/>
        </a:p>
      </xdr:txBody>
    </xdr:sp>
    <xdr:clientData/>
  </xdr:twoCellAnchor>
  <xdr:twoCellAnchor>
    <xdr:from>
      <xdr:col>0</xdr:col>
      <xdr:colOff>782320</xdr:colOff>
      <xdr:row>43</xdr:row>
      <xdr:rowOff>83820</xdr:rowOff>
    </xdr:from>
    <xdr:to>
      <xdr:col>9</xdr:col>
      <xdr:colOff>762000</xdr:colOff>
      <xdr:row>88</xdr:row>
      <xdr:rowOff>139700</xdr:rowOff>
    </xdr:to>
    <xdr:sp macro="" textlink="">
      <xdr:nvSpPr>
        <xdr:cNvPr id="7" name="Rounded Rectangle 6"/>
        <xdr:cNvSpPr/>
      </xdr:nvSpPr>
      <xdr:spPr>
        <a:xfrm>
          <a:off x="782320" y="8643620"/>
          <a:ext cx="7409180" cy="9631680"/>
        </a:xfrm>
        <a:prstGeom prst="roundRect">
          <a:avLst/>
        </a:prstGeom>
        <a:ln/>
      </xdr:spPr>
      <xdr:style>
        <a:lnRef idx="2">
          <a:schemeClr val="accent2"/>
        </a:lnRef>
        <a:fillRef idx="1">
          <a:schemeClr val="lt1"/>
        </a:fillRef>
        <a:effectRef idx="0">
          <a:schemeClr val="accent2"/>
        </a:effectRef>
        <a:fontRef idx="minor">
          <a:schemeClr val="dk1"/>
        </a:fontRef>
      </xdr:style>
      <xdr:txBody>
        <a:bodyPr wrap="square"/>
        <a:lstStyle/>
        <a:p>
          <a:r>
            <a:rPr lang="en-US" sz="1800"/>
            <a:t>Step 2: Use</a:t>
          </a:r>
          <a:r>
            <a:rPr lang="en-US" sz="1800" baseline="0"/>
            <a:t> an Indifference set</a:t>
          </a:r>
        </a:p>
        <a:p>
          <a:endParaRPr lang="en-US" sz="1800" baseline="0"/>
        </a:p>
        <a:p>
          <a:r>
            <a:rPr lang="en-US" sz="1800" baseline="0"/>
            <a:t>We want to use the solver to find an equilibrium solution for a specific value of r. The set shown here calculates an equilibrium for r = 0.5 and Beta = 1.0.</a:t>
          </a:r>
        </a:p>
        <a:p>
          <a:endParaRPr lang="en-US" sz="1800" baseline="0"/>
        </a:p>
        <a:p>
          <a:r>
            <a:rPr lang="en-US" sz="1800" baseline="0"/>
            <a:t>To do this, we calculate the three indifference equations: bet=check, call=drop, bluff=check. Each equation requires two py calculations, which means two calc boxes.</a:t>
          </a:r>
        </a:p>
        <a:p>
          <a:endParaRPr lang="en-US" sz="1800" baseline="0"/>
        </a:p>
        <a:p>
          <a:r>
            <a:rPr lang="en-US" sz="1800" baseline="0"/>
            <a:t>We want the solver to adjust the values b, c, and d to minimize the absolute values |bet - check|, |call|, and |bluff - check|.</a:t>
          </a:r>
        </a:p>
        <a:p>
          <a:endParaRPr lang="en-US" sz="1800" baseline="0"/>
        </a:p>
        <a:p>
          <a:r>
            <a:rPr lang="en-US" sz="1800" baseline="0"/>
            <a:t>Try plugging in various numbers for b, c, and d. See how it changes the bet, call, and bluff values. When the equations don't balance, the "difference" column gets bigger. For some values, the calc boxes check box turns to FALSE, which means the py value is wrong.</a:t>
          </a:r>
        </a:p>
        <a:p>
          <a:endParaRPr lang="en-US" sz="1800" baseline="0"/>
        </a:p>
        <a:p>
          <a:r>
            <a:rPr lang="en-US" sz="1800" baseline="0"/>
            <a:t>If you don't have a nonlinear solver for Excel installed, you should download one now. I use the standard, free Microsoft GRG nonlinear solver.</a:t>
          </a:r>
        </a:p>
        <a:p>
          <a:endParaRPr lang="en-US" sz="1800" baseline="0"/>
        </a:p>
        <a:p>
          <a:r>
            <a:rPr lang="en-US" sz="1800" baseline="0"/>
            <a:t>Now put in a reasonable guess for b, c, and d (such as 0.25, 0.45, and 0.9), and bring up the solver (Tools, Solver ...).</a:t>
          </a:r>
        </a:p>
        <a:p>
          <a:endParaRPr lang="en-US" sz="1800" baseline="0"/>
        </a:p>
        <a:p>
          <a:r>
            <a:rPr lang="en-US" sz="1800" baseline="0"/>
            <a:t>The Solver Objective is for the cell labeled "sum diffs" (P67)  to equal zero. By Changing Variable Cells is the three cells b, c, and d (M48:M50). Subject to the Constraints is b &lt; c, c &lt; r, and r &lt; d. Solving method is GRG Nonlinear. </a:t>
          </a:r>
        </a:p>
        <a:p>
          <a:endParaRPr lang="en-US" sz="1800" baseline="0"/>
        </a:p>
        <a:p>
          <a:r>
            <a:rPr lang="en-US" sz="1800" baseline="0"/>
            <a:t>Press Solve and watch the values adjust themselves until the Solver finds a good solution (see Notes).</a:t>
          </a:r>
        </a:p>
      </xdr:txBody>
    </xdr:sp>
    <xdr:clientData/>
  </xdr:twoCellAnchor>
  <xdr:twoCellAnchor>
    <xdr:from>
      <xdr:col>1</xdr:col>
      <xdr:colOff>25400</xdr:colOff>
      <xdr:row>120</xdr:row>
      <xdr:rowOff>127000</xdr:rowOff>
    </xdr:from>
    <xdr:to>
      <xdr:col>10</xdr:col>
      <xdr:colOff>266700</xdr:colOff>
      <xdr:row>156</xdr:row>
      <xdr:rowOff>50800</xdr:rowOff>
    </xdr:to>
    <xdr:sp macro="" textlink="">
      <xdr:nvSpPr>
        <xdr:cNvPr id="8" name="Rounded Rectangle 7"/>
        <xdr:cNvSpPr/>
      </xdr:nvSpPr>
      <xdr:spPr>
        <a:xfrm>
          <a:off x="850900" y="24358600"/>
          <a:ext cx="7670800" cy="6781800"/>
        </a:xfrm>
        <a:prstGeom prst="roundRect">
          <a:avLst/>
        </a:prstGeom>
        <a:ln/>
      </xdr:spPr>
      <xdr:style>
        <a:lnRef idx="2">
          <a:schemeClr val="accent2"/>
        </a:lnRef>
        <a:fillRef idx="1">
          <a:schemeClr val="lt1"/>
        </a:fillRef>
        <a:effectRef idx="0">
          <a:schemeClr val="accent2"/>
        </a:effectRef>
        <a:fontRef idx="minor">
          <a:schemeClr val="dk1"/>
        </a:fontRef>
      </xdr:style>
      <xdr:txBody>
        <a:bodyPr wrap="square"/>
        <a:lstStyle/>
        <a:p>
          <a:r>
            <a:rPr lang="en-US" sz="1800" baseline="0"/>
            <a:t>Notes:</a:t>
          </a:r>
        </a:p>
        <a:p>
          <a:endParaRPr lang="en-US" sz="1800" baseline="0"/>
        </a:p>
        <a:p>
          <a:r>
            <a:rPr lang="en-US" sz="1800" baseline="0"/>
            <a:t>Since we're solving for "equal zero," the solver always reports that it "could not find a feasible solution."  I usually look for a result of .0001 or better.</a:t>
          </a:r>
        </a:p>
        <a:p>
          <a:endParaRPr lang="en-US" sz="1800" baseline="0"/>
        </a:p>
        <a:p>
          <a:r>
            <a:rPr lang="en-US" sz="1800" baseline="0"/>
            <a:t>When you use the solver, sometimes one of the calc box check values will turn to FALSE. This is a sign you have to swap in a different calc box.</a:t>
          </a:r>
        </a:p>
        <a:p>
          <a:endParaRPr lang="en-US" sz="1800" baseline="0"/>
        </a:p>
        <a:p>
          <a:r>
            <a:rPr lang="en-US" sz="1800" baseline="0"/>
            <a:t>For some difficult cases, the solver gets stuck at a local minimum that gives you a sum diffs that's not as good as you want. You can get a better result by adjusting the solver's solution and solving again.</a:t>
          </a:r>
        </a:p>
        <a:p>
          <a:endParaRPr lang="en-US" sz="1800" baseline="0"/>
        </a:p>
        <a:p>
          <a:r>
            <a:rPr lang="en-US" sz="1800" baseline="0"/>
            <a:t>Above the R threshold, you don't need all six calc boxes, because there is no bluffing.</a:t>
          </a:r>
        </a:p>
        <a:p>
          <a:endParaRPr lang="en-US" sz="1800" baseline="0"/>
        </a:p>
        <a:p>
          <a:r>
            <a:rPr lang="en-US" sz="1800" baseline="0"/>
            <a:t>On the other sheets, you'll see calculations I used for the paper.</a:t>
          </a:r>
        </a:p>
        <a:p>
          <a:endParaRPr lang="en-US" sz="1800" baseline="0"/>
        </a:p>
        <a:p>
          <a:r>
            <a:rPr lang="en-US" sz="1800" baseline="0"/>
            <a:t>~ California Jack Cassidy</a:t>
          </a:r>
        </a:p>
        <a:p>
          <a:endParaRPr lang="en-US" sz="1800" baseline="0"/>
        </a:p>
      </xdr:txBody>
    </xdr:sp>
    <xdr:clientData/>
  </xdr:twoCellAnchor>
  <xdr:twoCellAnchor>
    <xdr:from>
      <xdr:col>1</xdr:col>
      <xdr:colOff>0</xdr:colOff>
      <xdr:row>92</xdr:row>
      <xdr:rowOff>25400</xdr:rowOff>
    </xdr:from>
    <xdr:to>
      <xdr:col>10</xdr:col>
      <xdr:colOff>533400</xdr:colOff>
      <xdr:row>116</xdr:row>
      <xdr:rowOff>177800</xdr:rowOff>
    </xdr:to>
    <xdr:sp macro="" textlink="">
      <xdr:nvSpPr>
        <xdr:cNvPr id="9" name="Rounded Rectangle 8"/>
        <xdr:cNvSpPr/>
      </xdr:nvSpPr>
      <xdr:spPr>
        <a:xfrm>
          <a:off x="825500" y="18923000"/>
          <a:ext cx="7962900" cy="4724400"/>
        </a:xfrm>
        <a:prstGeom prst="roundRect">
          <a:avLst/>
        </a:prstGeom>
        <a:ln/>
      </xdr:spPr>
      <xdr:style>
        <a:lnRef idx="2">
          <a:schemeClr val="accent2"/>
        </a:lnRef>
        <a:fillRef idx="1">
          <a:schemeClr val="lt1"/>
        </a:fillRef>
        <a:effectRef idx="0">
          <a:schemeClr val="accent2"/>
        </a:effectRef>
        <a:fontRef idx="minor">
          <a:schemeClr val="dk1"/>
        </a:fontRef>
      </xdr:style>
      <xdr:txBody>
        <a:bodyPr wrap="square"/>
        <a:lstStyle/>
        <a:p>
          <a:r>
            <a:rPr lang="en-US" sz="1800" baseline="0"/>
            <a:t>Step 3: Create your own indifference set</a:t>
          </a:r>
        </a:p>
        <a:p>
          <a:endParaRPr lang="en-US" sz="1800" baseline="0"/>
        </a:p>
        <a:p>
          <a:r>
            <a:rPr lang="en-US" sz="1800" baseline="0"/>
            <a:t>Use the model above to create your own indifference set. Make a copy of an existing set, and set the values of Beta and r that you're interested in. Make some guesses for b, c, and d.</a:t>
          </a:r>
        </a:p>
        <a:p>
          <a:endParaRPr lang="en-US" sz="1800" baseline="0"/>
        </a:p>
        <a:p>
          <a:r>
            <a:rPr lang="en-US" sz="1800" baseline="0"/>
            <a:t>Now copy and paste calc boxes for the (up to) six py integrals that need to be calculated. Each calc box needs to be linked to the Indifference equation calculation. For example, the top left calc box in the example is calculating py(b, 0..c). Therefore, cell T50 (representing x) = M48 (b), T51 (y) = M49 (c), and T52 (r) = M51 (r). The result of the calculation is needed for the bet value calculation, so M54 (b, 0..c) = T53 (py).</a:t>
          </a:r>
        </a:p>
        <a:p>
          <a:endParaRPr lang="en-US" sz="1800" baseline="0"/>
        </a:p>
        <a:p>
          <a:r>
            <a:rPr lang="en-US" sz="1800" baseline="0"/>
            <a:t>To change the values of Beta (bet size), you change cell "Calc boxes:$C$2" This value of Beta is used by every sheet -- it's a global value.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762000</xdr:colOff>
      <xdr:row>1</xdr:row>
      <xdr:rowOff>0</xdr:rowOff>
    </xdr:from>
    <xdr:to>
      <xdr:col>8</xdr:col>
      <xdr:colOff>665480</xdr:colOff>
      <xdr:row>13</xdr:row>
      <xdr:rowOff>139700</xdr:rowOff>
    </xdr:to>
    <xdr:sp macro="" textlink="">
      <xdr:nvSpPr>
        <xdr:cNvPr id="2" name="Rounded Rectangle 1"/>
        <xdr:cNvSpPr/>
      </xdr:nvSpPr>
      <xdr:spPr>
        <a:xfrm>
          <a:off x="762000" y="190500"/>
          <a:ext cx="6507480" cy="2552700"/>
        </a:xfrm>
        <a:prstGeom prst="roundRect">
          <a:avLst/>
        </a:prstGeom>
        <a:ln/>
      </xdr:spPr>
      <xdr:style>
        <a:lnRef idx="2">
          <a:schemeClr val="accent2"/>
        </a:lnRef>
        <a:fillRef idx="1">
          <a:schemeClr val="lt1"/>
        </a:fillRef>
        <a:effectRef idx="0">
          <a:schemeClr val="accent2"/>
        </a:effectRef>
        <a:fontRef idx="minor">
          <a:schemeClr val="dk1"/>
        </a:fontRef>
      </xdr:style>
      <xdr:txBody>
        <a:bodyPr wrap="square"/>
        <a:lstStyle/>
        <a:p>
          <a:r>
            <a:rPr lang="en-US" sz="1800" baseline="0"/>
            <a:t>This sheet calculates the R threshold for different values of Beta.</a:t>
          </a:r>
        </a:p>
        <a:p>
          <a:endParaRPr lang="en-US" sz="1800" baseline="0"/>
        </a:p>
        <a:p>
          <a:r>
            <a:rPr lang="en-US" sz="1800" baseline="0"/>
            <a:t>To play with different Beta's, go to the "Calc boxes" sheet and change the global Beta value.</a:t>
          </a:r>
        </a:p>
        <a:p>
          <a:endParaRPr lang="en-US" sz="1800" baseline="0"/>
        </a:p>
        <a:p>
          <a:r>
            <a:rPr lang="en-US" sz="1800" baseline="0"/>
            <a:t>For these calculations, d=1, so the variables are b, c, and R. We still require bluff value = check value, but do not need to calculate py(c, d..1).</a:t>
          </a:r>
        </a:p>
        <a:p>
          <a:endParaRPr lang="en-US" sz="1800" baseline="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590550</xdr:colOff>
      <xdr:row>30</xdr:row>
      <xdr:rowOff>95250</xdr:rowOff>
    </xdr:from>
    <xdr:to>
      <xdr:col>11</xdr:col>
      <xdr:colOff>152400</xdr:colOff>
      <xdr:row>48</xdr:row>
      <xdr:rowOff>114300</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120650</xdr:colOff>
      <xdr:row>54</xdr:row>
      <xdr:rowOff>107950</xdr:rowOff>
    </xdr:from>
    <xdr:to>
      <xdr:col>10</xdr:col>
      <xdr:colOff>12700</xdr:colOff>
      <xdr:row>70</xdr:row>
      <xdr:rowOff>152400</xdr:rowOff>
    </xdr:to>
    <xdr:graphicFrame macro="">
      <xdr:nvGraphicFramePr>
        <xdr:cNvPr id="7"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488950</xdr:colOff>
      <xdr:row>107</xdr:row>
      <xdr:rowOff>158750</xdr:rowOff>
    </xdr:from>
    <xdr:to>
      <xdr:col>12</xdr:col>
      <xdr:colOff>107950</xdr:colOff>
      <xdr:row>122</xdr:row>
      <xdr:rowOff>44450</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12700</xdr:colOff>
      <xdr:row>0</xdr:row>
      <xdr:rowOff>63500</xdr:rowOff>
    </xdr:from>
    <xdr:to>
      <xdr:col>5</xdr:col>
      <xdr:colOff>736600</xdr:colOff>
      <xdr:row>6</xdr:row>
      <xdr:rowOff>63500</xdr:rowOff>
    </xdr:to>
    <xdr:sp macro="" textlink="">
      <xdr:nvSpPr>
        <xdr:cNvPr id="5" name="Rounded Rectangle 4"/>
        <xdr:cNvSpPr/>
      </xdr:nvSpPr>
      <xdr:spPr>
        <a:xfrm>
          <a:off x="838200" y="63500"/>
          <a:ext cx="4025900" cy="1143000"/>
        </a:xfrm>
        <a:prstGeom prst="roundRect">
          <a:avLst/>
        </a:prstGeom>
        <a:ln/>
      </xdr:spPr>
      <xdr:style>
        <a:lnRef idx="2">
          <a:schemeClr val="accent2"/>
        </a:lnRef>
        <a:fillRef idx="1">
          <a:schemeClr val="lt1"/>
        </a:fillRef>
        <a:effectRef idx="0">
          <a:schemeClr val="accent2"/>
        </a:effectRef>
        <a:fontRef idx="minor">
          <a:schemeClr val="dk1"/>
        </a:fontRef>
      </xdr:style>
      <xdr:txBody>
        <a:bodyPr wrap="square"/>
        <a:lstStyle/>
        <a:p>
          <a:r>
            <a:rPr lang="en-US" sz="1800" baseline="0"/>
            <a:t>This page gathers results from other pages, and creates some graphics that were used in the paper.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vmlDrawing" Target="../drawings/vmlDrawing2.vml"/><Relationship Id="rId2" Type="http://schemas.openxmlformats.org/officeDocument/2006/relationships/comments" Target="../comments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K22:AS109"/>
  <sheetViews>
    <sheetView tabSelected="1" workbookViewId="0">
      <selection activeCell="K9" sqref="K9"/>
    </sheetView>
  </sheetViews>
  <sheetFormatPr baseColWidth="10" defaultRowHeight="15" x14ac:dyDescent="0"/>
  <cols>
    <col min="16" max="16" width="13.5" customWidth="1"/>
    <col min="18" max="18" width="10.1640625" customWidth="1"/>
  </cols>
  <sheetData>
    <row r="22" spans="11:12" ht="16" thickBot="1">
      <c r="K22" s="17" t="s">
        <v>154</v>
      </c>
      <c r="L22" s="13"/>
    </row>
    <row r="23" spans="11:12" ht="22" thickTop="1" thickBot="1">
      <c r="K23" s="13" t="s">
        <v>113</v>
      </c>
      <c r="L23" s="25" t="b">
        <f>AND(L25 &lt;= L26, L26 &lt;= L27)</f>
        <v>1</v>
      </c>
    </row>
    <row r="24" spans="11:12" ht="16" thickTop="1">
      <c r="K24" s="13"/>
      <c r="L24" s="13"/>
    </row>
    <row r="25" spans="11:12" ht="20">
      <c r="K25" s="8" t="s">
        <v>160</v>
      </c>
      <c r="L25" s="22">
        <v>0.43</v>
      </c>
    </row>
    <row r="26" spans="11:12" ht="20">
      <c r="K26" s="8" t="s">
        <v>161</v>
      </c>
      <c r="L26" s="22">
        <v>1</v>
      </c>
    </row>
    <row r="27" spans="11:12" ht="20">
      <c r="K27" s="8" t="s">
        <v>162</v>
      </c>
      <c r="L27" s="22">
        <v>1.08</v>
      </c>
    </row>
    <row r="28" spans="11:12" ht="20">
      <c r="K28" s="18" t="s">
        <v>112</v>
      </c>
      <c r="L28" s="23">
        <f xml:space="preserve"> (  ((2*L25 + L27 - L26) / (2*L27)) + ((L26 - L25)^3 - L25^3) / (6*L26*L27^2) )</f>
        <v>0.45028663694558752</v>
      </c>
    </row>
    <row r="45" spans="12:26">
      <c r="L45" s="13" t="s">
        <v>152</v>
      </c>
      <c r="S45" t="s">
        <v>105</v>
      </c>
      <c r="Z45" t="s">
        <v>116</v>
      </c>
    </row>
    <row r="46" spans="12:26">
      <c r="L46" t="s">
        <v>153</v>
      </c>
      <c r="Z46" s="20" t="b">
        <f>$P$67=0</f>
        <v>0</v>
      </c>
    </row>
    <row r="47" spans="12:26" ht="16" thickBot="1">
      <c r="S47" s="17" t="s">
        <v>154</v>
      </c>
      <c r="T47" s="13"/>
      <c r="W47" s="17" t="s">
        <v>155</v>
      </c>
      <c r="X47" s="13"/>
      <c r="Z47" s="20">
        <f>COUNT($M$48:$M$50)</f>
        <v>3</v>
      </c>
    </row>
    <row r="48" spans="12:26" ht="22" thickTop="1" thickBot="1">
      <c r="L48" t="s">
        <v>0</v>
      </c>
      <c r="M48" s="22">
        <v>0.23893091504515979</v>
      </c>
      <c r="S48" s="13" t="s">
        <v>113</v>
      </c>
      <c r="T48" s="25" t="b">
        <f>AND(T50 &lt;= T51, T51 &lt;= T52)</f>
        <v>1</v>
      </c>
      <c r="W48" s="13" t="s">
        <v>113</v>
      </c>
      <c r="X48" s="25" t="b">
        <f>AND(X50&lt;=X52, X52&lt;=X50+X52,X50+X52&lt;=X51)</f>
        <v>1</v>
      </c>
      <c r="Z48" s="20" t="b">
        <f>$M$48&lt;=$M$49</f>
        <v>1</v>
      </c>
    </row>
    <row r="49" spans="12:26" ht="21" thickTop="1">
      <c r="L49" t="s">
        <v>1</v>
      </c>
      <c r="M49" s="22">
        <v>0.43175706660748409</v>
      </c>
      <c r="T49" s="13"/>
      <c r="X49" s="13"/>
      <c r="Z49" s="20" t="b">
        <f>$M$49&lt;=$M$51</f>
        <v>1</v>
      </c>
    </row>
    <row r="50" spans="12:26" ht="20">
      <c r="L50" t="s">
        <v>2</v>
      </c>
      <c r="M50" s="22">
        <v>0.90918880063184992</v>
      </c>
      <c r="N50" s="8"/>
      <c r="S50" s="8" t="s">
        <v>160</v>
      </c>
      <c r="T50" s="8">
        <f>M48</f>
        <v>0.23893091504515979</v>
      </c>
      <c r="W50" s="13" t="s">
        <v>160</v>
      </c>
      <c r="X50" s="13">
        <f>M48</f>
        <v>0.23893091504515979</v>
      </c>
      <c r="Z50" s="20" t="b">
        <f>$M$51&lt;=$M$50</f>
        <v>1</v>
      </c>
    </row>
    <row r="51" spans="12:26" ht="21" thickBot="1">
      <c r="L51" t="s">
        <v>3</v>
      </c>
      <c r="M51" s="28">
        <v>0.5</v>
      </c>
      <c r="N51" t="s">
        <v>29</v>
      </c>
      <c r="S51" s="8" t="s">
        <v>161</v>
      </c>
      <c r="T51" s="8">
        <f>M49</f>
        <v>0.43175706660748409</v>
      </c>
      <c r="W51" s="13" t="s">
        <v>161</v>
      </c>
      <c r="X51" s="13">
        <f>1</f>
        <v>1</v>
      </c>
      <c r="Z51" s="20">
        <f>{32767,32767,0.000001,0.01,FALSE,FALSE,TRUE,1,1,1,0.0001,TRUE}</f>
        <v>32767</v>
      </c>
    </row>
    <row r="52" spans="12:26" ht="16" thickTop="1">
      <c r="P52" t="s">
        <v>20</v>
      </c>
      <c r="S52" s="8" t="s">
        <v>162</v>
      </c>
      <c r="T52" s="8">
        <f>M51</f>
        <v>0.5</v>
      </c>
      <c r="W52" s="13" t="s">
        <v>3</v>
      </c>
      <c r="X52" s="13">
        <f>M51</f>
        <v>0.5</v>
      </c>
      <c r="Z52" s="20">
        <f>{0,0,0,100,0,FALSE,TRUE,0.075,0,0,FALSE,30}</f>
        <v>0</v>
      </c>
    </row>
    <row r="53" spans="12:26" ht="20">
      <c r="L53" t="s">
        <v>13</v>
      </c>
      <c r="S53" s="18" t="s">
        <v>112</v>
      </c>
      <c r="T53" s="14">
        <f xml:space="preserve"> (  ((2*T50 + T52 - T51) / (2*T52)) + ((T51 - T50)^3 - T50^3) / (6*T51*T52^2) )</f>
        <v>0.53611390386234903</v>
      </c>
      <c r="W53" s="18" t="s">
        <v>112</v>
      </c>
      <c r="X53" s="13">
        <f>(2*X50+X52-X51)/(2*X52) + ( (X51-X50)^3 - X50^3) / (6*X51*X52^2)</f>
        <v>0.26265585257316532</v>
      </c>
    </row>
    <row r="54" spans="12:26">
      <c r="L54" t="s">
        <v>14</v>
      </c>
      <c r="M54" s="7">
        <f>T53</f>
        <v>0.53611390386234903</v>
      </c>
      <c r="N54" t="s">
        <v>15</v>
      </c>
      <c r="O54" s="7">
        <f>X53</f>
        <v>0.26265585257316532</v>
      </c>
      <c r="S54" t="s">
        <v>163</v>
      </c>
      <c r="W54" t="s">
        <v>163</v>
      </c>
    </row>
    <row r="55" spans="12:26" ht="20">
      <c r="L55" t="s">
        <v>106</v>
      </c>
      <c r="M55">
        <f>-beta + (1-M49)*(1+beta) + M49*(1 + 2*beta)*(1-M54)</f>
        <v>0.73734416711020034</v>
      </c>
      <c r="N55" t="s">
        <v>107</v>
      </c>
      <c r="O55">
        <f>1-O54</f>
        <v>0.73734414742683474</v>
      </c>
      <c r="P55" s="21">
        <f>ABS(M55-O55)</f>
        <v>1.9683365604095115E-8</v>
      </c>
      <c r="S55" t="s">
        <v>163</v>
      </c>
      <c r="W55" t="s">
        <v>163</v>
      </c>
    </row>
    <row r="56" spans="12:26" ht="16" thickBot="1">
      <c r="S56" s="17" t="s">
        <v>156</v>
      </c>
      <c r="T56" s="13"/>
      <c r="W56" s="17" t="s">
        <v>157</v>
      </c>
      <c r="X56" s="13"/>
    </row>
    <row r="57" spans="12:26" ht="22" thickTop="1" thickBot="1">
      <c r="L57" t="s">
        <v>11</v>
      </c>
      <c r="S57" s="13" t="s">
        <v>113</v>
      </c>
      <c r="T57" s="25" t="b">
        <f>AND(T60 &lt;=T59, T59&lt;=T61)</f>
        <v>1</v>
      </c>
      <c r="W57" s="13" t="s">
        <v>113</v>
      </c>
      <c r="X57" s="25" t="b">
        <f>AND(X58&lt;=X61, X61&lt;=X59, X59&lt;=X58+X61, X58+X61&lt;=X60, X60&lt;=1)</f>
        <v>1</v>
      </c>
    </row>
    <row r="58" spans="12:26" ht="16" thickTop="1">
      <c r="L58" t="s">
        <v>16</v>
      </c>
      <c r="M58" s="7">
        <f>T62</f>
        <v>0.9200164562660782</v>
      </c>
      <c r="N58" t="s">
        <v>17</v>
      </c>
      <c r="O58">
        <f>X62</f>
        <v>8.4384737526793527E-5</v>
      </c>
      <c r="T58" s="13"/>
      <c r="W58" s="13" t="s">
        <v>160</v>
      </c>
      <c r="X58" s="13">
        <f>M49</f>
        <v>0.43175706660748409</v>
      </c>
    </row>
    <row r="59" spans="12:26" ht="20">
      <c r="L59" t="s">
        <v>108</v>
      </c>
      <c r="M59">
        <f>-beta + (M48*(1-M58) + (1-M50)*(1-O58))*(1 + 2*beta) / (M48+1-M50)</f>
        <v>3.5886278171304298E-7</v>
      </c>
      <c r="O59">
        <v>0</v>
      </c>
      <c r="P59" s="21">
        <f>ABS(M59-O59)</f>
        <v>3.5886278171304298E-7</v>
      </c>
      <c r="S59" s="8" t="s">
        <v>160</v>
      </c>
      <c r="T59" s="8">
        <f>M49</f>
        <v>0.43175706660748409</v>
      </c>
      <c r="W59" s="13" t="s">
        <v>164</v>
      </c>
      <c r="X59" s="13">
        <f>M50</f>
        <v>0.90918880063184992</v>
      </c>
    </row>
    <row r="60" spans="12:26">
      <c r="S60" s="8" t="s">
        <v>161</v>
      </c>
      <c r="T60" s="8">
        <f>M48</f>
        <v>0.23893091504515979</v>
      </c>
      <c r="W60" s="13" t="s">
        <v>161</v>
      </c>
      <c r="X60" s="13">
        <f>1</f>
        <v>1</v>
      </c>
    </row>
    <row r="61" spans="12:26">
      <c r="L61" t="s">
        <v>12</v>
      </c>
      <c r="S61" s="8" t="s">
        <v>162</v>
      </c>
      <c r="T61" s="8">
        <f>M51</f>
        <v>0.5</v>
      </c>
      <c r="W61" s="13" t="s">
        <v>3</v>
      </c>
      <c r="X61" s="13">
        <f>M51</f>
        <v>0.5</v>
      </c>
    </row>
    <row r="62" spans="12:26" ht="20">
      <c r="L62" t="s">
        <v>18</v>
      </c>
      <c r="M62" s="7">
        <f>T71</f>
        <v>0.99998225140984121</v>
      </c>
      <c r="N62" t="s">
        <v>19</v>
      </c>
      <c r="O62" s="7">
        <f>X71</f>
        <v>0.86351365328553886</v>
      </c>
      <c r="S62" s="18" t="s">
        <v>112</v>
      </c>
      <c r="T62" s="14">
        <f xml:space="preserve"> ((1/(2*T61^2)) * (T61^2 - T59^2 + T59*T60 + 2*T59*T61 - T60*T61) - T60^2/(6*T61^2))</f>
        <v>0.9200164562660782</v>
      </c>
      <c r="W62" s="18" t="s">
        <v>112</v>
      </c>
      <c r="X62" s="13">
        <f>(((X58+X61)^3 - X59^3)/3 + X59^2*(X58+X61) - X59*(X58+X61)^2) / (2*X61^2*(X60-X59))</f>
        <v>8.4384737526793527E-5</v>
      </c>
    </row>
    <row r="63" spans="12:26" ht="20">
      <c r="L63" t="s">
        <v>110</v>
      </c>
      <c r="M63">
        <f>-beta + (1-M49)*(1+beta) + M49*(1 + 2*beta)*(1 - M62)</f>
        <v>0.13650885602270185</v>
      </c>
      <c r="N63" t="s">
        <v>107</v>
      </c>
      <c r="O63">
        <f xml:space="preserve"> 1-O62</f>
        <v>0.13648634671446114</v>
      </c>
      <c r="P63" s="21">
        <f>ABS(M63-O63)</f>
        <v>2.2509308240714621E-5</v>
      </c>
      <c r="S63" t="s">
        <v>163</v>
      </c>
      <c r="W63" s="18"/>
      <c r="X63" s="13"/>
    </row>
    <row r="64" spans="12:26">
      <c r="S64" t="s">
        <v>163</v>
      </c>
      <c r="W64" t="s">
        <v>163</v>
      </c>
    </row>
    <row r="65" spans="15:24" ht="16" thickBot="1">
      <c r="S65" s="17" t="s">
        <v>158</v>
      </c>
      <c r="T65" s="13"/>
      <c r="W65" s="17" t="s">
        <v>159</v>
      </c>
      <c r="X65" s="13"/>
    </row>
    <row r="66" spans="15:24" ht="22" thickTop="1" thickBot="1">
      <c r="S66" s="13" t="s">
        <v>113</v>
      </c>
      <c r="T66" s="25" t="b">
        <f>AND(T69&lt;=T70, T70&lt;=T68,T68&lt;=T69+T70)</f>
        <v>1</v>
      </c>
      <c r="W66" s="13" t="s">
        <v>113</v>
      </c>
      <c r="X66" s="25" t="b">
        <f>AND(X70&lt;=X68, X68&lt;=X69, X69 &lt;=X68+X70)</f>
        <v>1</v>
      </c>
    </row>
    <row r="67" spans="15:24" ht="21" thickTop="1">
      <c r="O67" t="s">
        <v>21</v>
      </c>
      <c r="P67" s="24">
        <f>SUM(P55+P59+P63)</f>
        <v>2.2887854388031759E-5</v>
      </c>
      <c r="Q67" t="s">
        <v>30</v>
      </c>
      <c r="T67" s="13"/>
      <c r="X67" s="13"/>
    </row>
    <row r="68" spans="15:24">
      <c r="S68" s="13" t="s">
        <v>160</v>
      </c>
      <c r="T68" s="13">
        <f>M50</f>
        <v>0.90918880063184992</v>
      </c>
      <c r="W68" s="13" t="s">
        <v>160</v>
      </c>
      <c r="X68" s="13">
        <f>M50</f>
        <v>0.90918880063184992</v>
      </c>
    </row>
    <row r="69" spans="15:24">
      <c r="S69" s="13" t="s">
        <v>161</v>
      </c>
      <c r="T69" s="13">
        <f>M49</f>
        <v>0.43175706660748409</v>
      </c>
      <c r="W69" s="13" t="s">
        <v>161</v>
      </c>
      <c r="X69" s="13">
        <f>1</f>
        <v>1</v>
      </c>
    </row>
    <row r="70" spans="15:24">
      <c r="S70" s="13" t="s">
        <v>3</v>
      </c>
      <c r="T70" s="13">
        <f>M51</f>
        <v>0.5</v>
      </c>
      <c r="W70" s="13" t="s">
        <v>3</v>
      </c>
      <c r="X70" s="13">
        <f>M51</f>
        <v>0.5</v>
      </c>
    </row>
    <row r="71" spans="15:24" ht="20">
      <c r="S71" s="18" t="s">
        <v>112</v>
      </c>
      <c r="T71" s="13">
        <f>1 - (T69+T70-T68)^3/(6*T69*T70^2)</f>
        <v>0.99998225140984121</v>
      </c>
      <c r="W71" s="18" t="s">
        <v>112</v>
      </c>
      <c r="X71" s="13">
        <f xml:space="preserve"> (X68+X70-X69) / X70 + (X68+X69-X70)*(X69-X68)/(2*X69*X70) + ((X69-X68)^3-X70^3)/(6*X69*X70^2)</f>
        <v>0.86351365328553886</v>
      </c>
    </row>
    <row r="80" spans="15:24">
      <c r="Q80" s="13"/>
    </row>
    <row r="81" spans="23:45">
      <c r="AC81" s="9"/>
      <c r="AD81" s="9"/>
      <c r="AE81" s="9"/>
      <c r="AF81" s="9"/>
      <c r="AG81" s="9"/>
      <c r="AH81" s="9"/>
      <c r="AI81" s="9"/>
      <c r="AJ81" s="9"/>
      <c r="AK81" s="9"/>
      <c r="AL81" s="9"/>
      <c r="AM81" s="9"/>
      <c r="AN81" s="9"/>
      <c r="AO81" s="9"/>
      <c r="AP81" s="9"/>
      <c r="AQ81" s="9"/>
      <c r="AR81" s="9"/>
      <c r="AS81" s="9"/>
    </row>
    <row r="82" spans="23:45">
      <c r="AC82" s="9"/>
      <c r="AD82" s="9"/>
      <c r="AE82" s="9"/>
      <c r="AF82" s="9"/>
      <c r="AG82" s="9"/>
      <c r="AH82" s="9"/>
      <c r="AI82" s="9"/>
      <c r="AJ82" s="9"/>
      <c r="AK82" s="9"/>
      <c r="AL82" s="9"/>
      <c r="AM82" s="9"/>
      <c r="AN82" s="9"/>
      <c r="AO82" s="9"/>
      <c r="AP82" s="9"/>
      <c r="AQ82" s="9"/>
      <c r="AR82" s="9"/>
      <c r="AS82" s="9"/>
    </row>
    <row r="83" spans="23:45">
      <c r="W83" s="13"/>
      <c r="AA83" s="13"/>
      <c r="AC83" s="9"/>
      <c r="AD83" s="9"/>
      <c r="AE83" s="9"/>
      <c r="AF83" s="9"/>
      <c r="AG83" s="9"/>
      <c r="AH83" s="9"/>
      <c r="AI83" s="9"/>
      <c r="AJ83" s="9"/>
      <c r="AK83" s="9"/>
      <c r="AL83" s="9"/>
      <c r="AM83" s="9"/>
      <c r="AN83" s="9"/>
      <c r="AO83" s="9"/>
      <c r="AP83" s="9"/>
      <c r="AQ83" s="9"/>
      <c r="AR83" s="9"/>
      <c r="AS83" s="9"/>
    </row>
    <row r="84" spans="23:45">
      <c r="W84" s="13"/>
      <c r="AA84" s="13"/>
      <c r="AC84" s="9"/>
      <c r="AD84" s="9"/>
      <c r="AE84" s="9"/>
      <c r="AF84" s="9"/>
      <c r="AG84" s="9"/>
      <c r="AH84" s="9"/>
      <c r="AI84" s="9"/>
      <c r="AJ84" s="9"/>
      <c r="AK84" s="9"/>
      <c r="AL84" s="9"/>
      <c r="AM84" s="9"/>
      <c r="AN84" s="9"/>
      <c r="AO84" s="9"/>
      <c r="AP84" s="9"/>
      <c r="AQ84" s="9"/>
      <c r="AR84" s="9"/>
      <c r="AS84" s="9"/>
    </row>
    <row r="85" spans="23:45">
      <c r="AC85" s="9"/>
      <c r="AD85" s="9"/>
      <c r="AE85" s="9"/>
      <c r="AF85" s="9"/>
      <c r="AG85" s="9"/>
      <c r="AH85" s="9"/>
      <c r="AI85" s="9"/>
      <c r="AJ85" s="9"/>
      <c r="AK85" s="9"/>
      <c r="AL85" s="9"/>
      <c r="AM85" s="9"/>
      <c r="AN85" s="9"/>
      <c r="AO85" s="9"/>
      <c r="AP85" s="9"/>
      <c r="AQ85" s="9"/>
      <c r="AR85" s="9"/>
      <c r="AS85" s="9"/>
    </row>
    <row r="86" spans="23:45">
      <c r="AC86" s="9"/>
      <c r="AD86" s="9"/>
      <c r="AE86" s="9"/>
      <c r="AF86" s="9"/>
      <c r="AG86" s="9"/>
      <c r="AH86" s="9"/>
      <c r="AI86" s="9"/>
      <c r="AJ86" s="9"/>
      <c r="AK86" s="9"/>
      <c r="AL86" s="9"/>
      <c r="AM86" s="9"/>
      <c r="AN86" s="9"/>
      <c r="AO86" s="9"/>
      <c r="AP86" s="9"/>
      <c r="AQ86" s="9"/>
      <c r="AR86" s="9"/>
      <c r="AS86" s="9"/>
    </row>
    <row r="87" spans="23:45">
      <c r="AC87" s="9"/>
      <c r="AD87" s="9"/>
      <c r="AE87" s="9"/>
      <c r="AF87" s="9"/>
      <c r="AG87" s="9"/>
      <c r="AH87" s="9"/>
      <c r="AI87" s="9"/>
      <c r="AJ87" s="9"/>
      <c r="AK87" s="9"/>
      <c r="AL87" s="9"/>
      <c r="AM87" s="9"/>
      <c r="AN87" s="9"/>
      <c r="AO87" s="9"/>
      <c r="AP87" s="9"/>
      <c r="AQ87" s="9"/>
      <c r="AR87" s="9"/>
      <c r="AS87" s="9"/>
    </row>
    <row r="88" spans="23:45">
      <c r="AC88" s="9"/>
      <c r="AD88" s="9"/>
      <c r="AE88" s="9"/>
      <c r="AF88" s="9"/>
      <c r="AG88" s="9"/>
      <c r="AH88" s="9"/>
      <c r="AI88" s="9"/>
      <c r="AJ88" s="9"/>
      <c r="AK88" s="9"/>
      <c r="AL88" s="9"/>
      <c r="AM88" s="9"/>
      <c r="AN88" s="9"/>
      <c r="AO88" s="9"/>
      <c r="AP88" s="9"/>
      <c r="AQ88" s="9"/>
      <c r="AR88" s="9"/>
      <c r="AS88" s="9"/>
    </row>
    <row r="89" spans="23:45">
      <c r="AC89" s="9"/>
      <c r="AD89" s="9"/>
      <c r="AE89" s="9"/>
      <c r="AF89" s="9"/>
      <c r="AG89" s="9"/>
      <c r="AH89" s="9"/>
      <c r="AI89" s="9"/>
      <c r="AJ89" s="9"/>
      <c r="AK89" s="9"/>
      <c r="AL89" s="9"/>
      <c r="AM89" s="9"/>
      <c r="AN89" s="9"/>
      <c r="AO89" s="9"/>
      <c r="AP89" s="9"/>
      <c r="AQ89" s="9"/>
      <c r="AR89" s="9"/>
      <c r="AS89" s="9"/>
    </row>
    <row r="90" spans="23:45">
      <c r="AC90" s="9"/>
      <c r="AD90" s="9"/>
      <c r="AE90" s="9"/>
      <c r="AF90" s="9"/>
      <c r="AG90" s="9"/>
      <c r="AH90" s="9"/>
      <c r="AI90" s="9"/>
      <c r="AJ90" s="9"/>
      <c r="AK90" s="9"/>
      <c r="AL90" s="9"/>
      <c r="AM90" s="9"/>
      <c r="AN90" s="9"/>
      <c r="AO90" s="9"/>
      <c r="AP90" s="9"/>
      <c r="AQ90" s="9"/>
      <c r="AR90" s="9"/>
      <c r="AS90" s="9"/>
    </row>
    <row r="91" spans="23:45">
      <c r="AC91" s="9"/>
      <c r="AD91" s="9"/>
      <c r="AE91" s="9"/>
      <c r="AF91" s="9"/>
      <c r="AG91" s="9"/>
      <c r="AH91" s="9"/>
      <c r="AI91" s="9"/>
      <c r="AJ91" s="9"/>
      <c r="AK91" s="9"/>
      <c r="AL91" s="9"/>
      <c r="AM91" s="9"/>
      <c r="AN91" s="9"/>
      <c r="AO91" s="9"/>
      <c r="AP91" s="9"/>
      <c r="AQ91" s="9"/>
      <c r="AR91" s="9"/>
      <c r="AS91" s="9"/>
    </row>
    <row r="92" spans="23:45">
      <c r="AC92" s="9"/>
      <c r="AD92" s="9"/>
      <c r="AE92" s="9"/>
      <c r="AF92" s="9"/>
      <c r="AG92" s="9"/>
      <c r="AH92" s="9"/>
      <c r="AI92" s="9"/>
      <c r="AJ92" s="9"/>
      <c r="AK92" s="9"/>
      <c r="AL92" s="9"/>
      <c r="AM92" s="9"/>
      <c r="AN92" s="9"/>
      <c r="AO92" s="9"/>
      <c r="AP92" s="9"/>
      <c r="AQ92" s="9"/>
      <c r="AR92" s="9"/>
      <c r="AS92" s="9"/>
    </row>
    <row r="93" spans="23:45">
      <c r="AC93" s="9"/>
      <c r="AD93" s="9"/>
      <c r="AE93" s="9"/>
      <c r="AF93" s="9"/>
      <c r="AG93" s="9"/>
      <c r="AH93" s="9"/>
      <c r="AI93" s="9"/>
      <c r="AJ93" s="9"/>
      <c r="AK93" s="9"/>
      <c r="AL93" s="9"/>
      <c r="AM93" s="9"/>
      <c r="AN93" s="9"/>
      <c r="AO93" s="9"/>
      <c r="AP93" s="9"/>
      <c r="AQ93" s="9"/>
      <c r="AR93" s="9"/>
      <c r="AS93" s="9"/>
    </row>
    <row r="94" spans="23:45">
      <c r="AC94" s="9"/>
      <c r="AD94" s="9"/>
      <c r="AE94" s="9"/>
      <c r="AF94" s="9"/>
      <c r="AG94" s="9"/>
      <c r="AH94" s="9"/>
      <c r="AI94" s="9"/>
      <c r="AJ94" s="9"/>
      <c r="AK94" s="9"/>
      <c r="AL94" s="9"/>
      <c r="AM94" s="9"/>
      <c r="AN94" s="9"/>
      <c r="AO94" s="9"/>
      <c r="AP94" s="9"/>
      <c r="AQ94" s="9"/>
      <c r="AR94" s="9"/>
      <c r="AS94" s="9"/>
    </row>
    <row r="95" spans="23:45">
      <c r="AC95" s="9"/>
      <c r="AD95" s="9"/>
      <c r="AE95" s="9"/>
      <c r="AF95" s="9"/>
      <c r="AG95" s="9"/>
      <c r="AH95" s="9"/>
      <c r="AI95" s="9"/>
      <c r="AJ95" s="9"/>
      <c r="AK95" s="9"/>
      <c r="AL95" s="9"/>
      <c r="AM95" s="9"/>
      <c r="AN95" s="9"/>
      <c r="AO95" s="9"/>
      <c r="AP95" s="9"/>
      <c r="AQ95" s="9"/>
      <c r="AR95" s="9"/>
      <c r="AS95" s="9"/>
    </row>
    <row r="96" spans="23:45">
      <c r="AC96" s="9"/>
      <c r="AD96" s="9"/>
      <c r="AE96" s="9"/>
      <c r="AF96" s="9"/>
      <c r="AG96" s="9"/>
      <c r="AH96" s="9"/>
      <c r="AI96" s="9"/>
      <c r="AJ96" s="9"/>
      <c r="AK96" s="9"/>
      <c r="AL96" s="9"/>
      <c r="AM96" s="9"/>
      <c r="AN96" s="9"/>
      <c r="AO96" s="9"/>
      <c r="AP96" s="9"/>
      <c r="AQ96" s="9"/>
      <c r="AR96" s="9"/>
      <c r="AS96" s="9"/>
    </row>
    <row r="97" spans="29:45">
      <c r="AC97" s="9"/>
      <c r="AD97" s="9"/>
      <c r="AE97" s="9"/>
      <c r="AF97" s="9"/>
      <c r="AG97" s="9"/>
      <c r="AH97" s="9"/>
      <c r="AI97" s="9"/>
      <c r="AJ97" s="9"/>
      <c r="AK97" s="9"/>
      <c r="AL97" s="9"/>
      <c r="AM97" s="9"/>
      <c r="AN97" s="9"/>
      <c r="AO97" s="9"/>
      <c r="AP97" s="9"/>
      <c r="AQ97" s="9"/>
      <c r="AR97" s="9"/>
      <c r="AS97" s="9"/>
    </row>
    <row r="98" spans="29:45">
      <c r="AC98" s="9"/>
      <c r="AD98" s="9"/>
      <c r="AE98" s="9"/>
      <c r="AF98" s="9"/>
      <c r="AG98" s="9"/>
      <c r="AH98" s="9"/>
      <c r="AI98" s="9"/>
      <c r="AJ98" s="9"/>
      <c r="AK98" s="9"/>
      <c r="AL98" s="9"/>
      <c r="AM98" s="9"/>
      <c r="AN98" s="9"/>
      <c r="AO98" s="9"/>
      <c r="AP98" s="9"/>
      <c r="AQ98" s="9"/>
      <c r="AR98" s="9"/>
      <c r="AS98" s="9"/>
    </row>
    <row r="99" spans="29:45">
      <c r="AC99" s="9"/>
      <c r="AD99" s="9"/>
      <c r="AE99" s="9"/>
      <c r="AF99" s="9"/>
      <c r="AG99" s="9"/>
      <c r="AH99" s="9"/>
      <c r="AI99" s="9"/>
      <c r="AJ99" s="9"/>
      <c r="AK99" s="9"/>
      <c r="AL99" s="9"/>
      <c r="AM99" s="9"/>
      <c r="AN99" s="9"/>
      <c r="AO99" s="9"/>
      <c r="AP99" s="9"/>
      <c r="AQ99" s="9"/>
      <c r="AR99" s="9"/>
      <c r="AS99" s="9"/>
    </row>
    <row r="100" spans="29:45">
      <c r="AC100" s="9"/>
      <c r="AD100" s="9"/>
      <c r="AE100" s="9"/>
      <c r="AF100" s="9"/>
      <c r="AG100" s="9"/>
      <c r="AH100" s="9"/>
      <c r="AI100" s="9"/>
      <c r="AJ100" s="9"/>
      <c r="AK100" s="9"/>
      <c r="AL100" s="9"/>
      <c r="AM100" s="9"/>
      <c r="AN100" s="9"/>
      <c r="AO100" s="9"/>
      <c r="AP100" s="9"/>
      <c r="AQ100" s="9"/>
      <c r="AR100" s="9"/>
      <c r="AS100" s="9"/>
    </row>
    <row r="101" spans="29:45">
      <c r="AC101" s="9"/>
      <c r="AD101" s="9"/>
      <c r="AE101" s="9"/>
      <c r="AF101" s="9"/>
      <c r="AG101" s="9"/>
      <c r="AH101" s="9"/>
      <c r="AI101" s="9"/>
      <c r="AJ101" s="9"/>
      <c r="AK101" s="9"/>
      <c r="AL101" s="9"/>
      <c r="AM101" s="9"/>
      <c r="AN101" s="9"/>
      <c r="AO101" s="9"/>
      <c r="AP101" s="9"/>
      <c r="AQ101" s="9"/>
      <c r="AR101" s="9"/>
      <c r="AS101" s="9"/>
    </row>
    <row r="102" spans="29:45">
      <c r="AC102" s="9"/>
      <c r="AD102" s="9"/>
      <c r="AE102" s="9"/>
      <c r="AF102" s="9"/>
      <c r="AG102" s="9"/>
      <c r="AH102" s="9"/>
      <c r="AI102" s="9"/>
      <c r="AJ102" s="9"/>
      <c r="AK102" s="9"/>
      <c r="AL102" s="9"/>
      <c r="AM102" s="9"/>
      <c r="AN102" s="9"/>
      <c r="AO102" s="9"/>
      <c r="AP102" s="9"/>
      <c r="AQ102" s="9"/>
      <c r="AR102" s="9"/>
      <c r="AS102" s="9"/>
    </row>
    <row r="103" spans="29:45">
      <c r="AC103" s="9"/>
      <c r="AD103" s="9"/>
      <c r="AE103" s="9"/>
      <c r="AF103" s="9"/>
      <c r="AG103" s="9"/>
      <c r="AH103" s="9"/>
      <c r="AI103" s="9"/>
      <c r="AJ103" s="9"/>
      <c r="AK103" s="9"/>
      <c r="AL103" s="9"/>
      <c r="AM103" s="9"/>
      <c r="AN103" s="9"/>
      <c r="AO103" s="9"/>
      <c r="AP103" s="9"/>
      <c r="AQ103" s="9"/>
      <c r="AR103" s="9"/>
      <c r="AS103" s="9"/>
    </row>
    <row r="104" spans="29:45">
      <c r="AC104" s="9"/>
      <c r="AD104" s="9"/>
      <c r="AE104" s="9"/>
      <c r="AF104" s="9"/>
      <c r="AG104" s="9"/>
      <c r="AH104" s="9"/>
      <c r="AI104" s="9"/>
      <c r="AJ104" s="9"/>
      <c r="AK104" s="9"/>
      <c r="AL104" s="9"/>
      <c r="AM104" s="9"/>
      <c r="AN104" s="9"/>
      <c r="AO104" s="9"/>
      <c r="AP104" s="9"/>
      <c r="AQ104" s="9"/>
      <c r="AR104" s="9"/>
      <c r="AS104" s="9"/>
    </row>
    <row r="105" spans="29:45">
      <c r="AC105" s="9"/>
      <c r="AD105" s="9"/>
      <c r="AE105" s="9"/>
      <c r="AF105" s="9"/>
      <c r="AG105" s="9"/>
      <c r="AH105" s="9"/>
      <c r="AI105" s="9"/>
      <c r="AJ105" s="9"/>
      <c r="AK105" s="9"/>
      <c r="AL105" s="9"/>
      <c r="AM105" s="9"/>
      <c r="AN105" s="9"/>
      <c r="AO105" s="9"/>
      <c r="AP105" s="9"/>
      <c r="AQ105" s="9"/>
      <c r="AR105" s="9"/>
      <c r="AS105" s="9"/>
    </row>
    <row r="106" spans="29:45">
      <c r="AC106" s="9"/>
      <c r="AD106" s="9"/>
      <c r="AE106" s="9"/>
      <c r="AF106" s="9"/>
      <c r="AG106" s="9"/>
      <c r="AH106" s="9"/>
      <c r="AI106" s="9"/>
      <c r="AJ106" s="9"/>
      <c r="AK106" s="9"/>
      <c r="AL106" s="9"/>
      <c r="AM106" s="9"/>
      <c r="AN106" s="9"/>
      <c r="AO106" s="9"/>
      <c r="AP106" s="9"/>
      <c r="AQ106" s="9"/>
      <c r="AR106" s="9"/>
      <c r="AS106" s="9"/>
    </row>
    <row r="107" spans="29:45">
      <c r="AC107" s="9"/>
      <c r="AD107" s="9"/>
      <c r="AE107" s="9"/>
      <c r="AF107" s="9"/>
      <c r="AG107" s="9"/>
      <c r="AH107" s="9"/>
      <c r="AI107" s="9"/>
      <c r="AJ107" s="9"/>
      <c r="AK107" s="9"/>
      <c r="AL107" s="9"/>
      <c r="AM107" s="9"/>
      <c r="AN107" s="9"/>
      <c r="AO107" s="9"/>
      <c r="AP107" s="9"/>
      <c r="AQ107" s="9"/>
      <c r="AR107" s="9"/>
      <c r="AS107" s="9"/>
    </row>
    <row r="108" spans="29:45">
      <c r="AC108" s="9"/>
      <c r="AD108" s="9"/>
      <c r="AE108" s="9"/>
      <c r="AF108" s="9"/>
      <c r="AG108" s="9"/>
      <c r="AH108" s="9"/>
      <c r="AI108" s="9"/>
      <c r="AJ108" s="9"/>
      <c r="AK108" s="9"/>
      <c r="AL108" s="9"/>
      <c r="AM108" s="9"/>
      <c r="AN108" s="9"/>
      <c r="AO108" s="9"/>
      <c r="AP108" s="9"/>
      <c r="AQ108" s="9"/>
      <c r="AR108" s="9"/>
      <c r="AS108" s="9"/>
    </row>
    <row r="109" spans="29:45">
      <c r="AC109" s="9"/>
      <c r="AD109" s="9"/>
      <c r="AE109" s="9"/>
      <c r="AF109" s="9"/>
      <c r="AG109" s="9"/>
      <c r="AH109" s="9"/>
      <c r="AI109" s="9"/>
      <c r="AJ109" s="9"/>
      <c r="AK109" s="9"/>
      <c r="AL109" s="9"/>
      <c r="AM109" s="9"/>
      <c r="AN109" s="9"/>
      <c r="AO109" s="9"/>
      <c r="AP109" s="9"/>
      <c r="AQ109" s="9"/>
      <c r="AR109" s="9"/>
      <c r="AS109" s="9"/>
    </row>
  </sheetData>
  <conditionalFormatting sqref="L23">
    <cfRule type="containsText" dxfId="309" priority="71" operator="containsText" text="FALSE">
      <formula>NOT(ISERROR(SEARCH("FALSE",L23)))</formula>
    </cfRule>
    <cfRule type="containsText" dxfId="308" priority="72" operator="containsText" text="TRUE">
      <formula>NOT(ISERROR(SEARCH("TRUE",L23)))</formula>
    </cfRule>
  </conditionalFormatting>
  <conditionalFormatting sqref="T48">
    <cfRule type="containsText" dxfId="307" priority="69" operator="containsText" text="FALSE">
      <formula>NOT(ISERROR(SEARCH("FALSE",T48)))</formula>
    </cfRule>
    <cfRule type="containsText" dxfId="306" priority="70" operator="containsText" text="TRUE">
      <formula>NOT(ISERROR(SEARCH("TRUE",T48)))</formula>
    </cfRule>
  </conditionalFormatting>
  <conditionalFormatting sqref="X48">
    <cfRule type="containsText" dxfId="305" priority="67" operator="containsText" text="FALSE">
      <formula>NOT(ISERROR(SEARCH("FALSE",X48)))</formula>
    </cfRule>
    <cfRule type="containsText" dxfId="304" priority="68" operator="containsText" text="TRUE">
      <formula>NOT(ISERROR(SEARCH("TRUE",X48)))</formula>
    </cfRule>
  </conditionalFormatting>
  <conditionalFormatting sqref="T57">
    <cfRule type="containsText" dxfId="303" priority="65" operator="containsText" text="FALSE">
      <formula>NOT(ISERROR(SEARCH("FALSE",T57)))</formula>
    </cfRule>
    <cfRule type="containsText" dxfId="302" priority="66" operator="containsText" text="TRUE">
      <formula>NOT(ISERROR(SEARCH("TRUE",T57)))</formula>
    </cfRule>
  </conditionalFormatting>
  <conditionalFormatting sqref="T66">
    <cfRule type="containsText" dxfId="301" priority="61" operator="containsText" text="FALSE">
      <formula>NOT(ISERROR(SEARCH("FALSE",T66)))</formula>
    </cfRule>
    <cfRule type="containsText" dxfId="300" priority="62" operator="containsText" text="TRUE">
      <formula>NOT(ISERROR(SEARCH("TRUE",T66)))</formula>
    </cfRule>
  </conditionalFormatting>
  <conditionalFormatting sqref="X66">
    <cfRule type="containsText" dxfId="299" priority="59" operator="containsText" text="FALSE">
      <formula>NOT(ISERROR(SEARCH("FALSE",X66)))</formula>
    </cfRule>
    <cfRule type="containsText" dxfId="298" priority="60" operator="containsText" text="TRUE">
      <formula>NOT(ISERROR(SEARCH("TRUE",X66)))</formula>
    </cfRule>
  </conditionalFormatting>
  <conditionalFormatting sqref="X57">
    <cfRule type="containsText" dxfId="297" priority="31" operator="containsText" text="FALSE">
      <formula>NOT(ISERROR(SEARCH("FALSE",X57)))</formula>
    </cfRule>
    <cfRule type="containsText" dxfId="296" priority="32" operator="containsText" text="TRUE">
      <formula>NOT(ISERROR(SEARCH("TRUE",X57)))</formula>
    </cfRule>
  </conditionalFormatting>
  <conditionalFormatting sqref="V86">
    <cfRule type="containsText" dxfId="295" priority="17" operator="containsText" text="FALSE">
      <formula>NOT(ISERROR(SEARCH("FALSE",V86)))</formula>
    </cfRule>
    <cfRule type="containsText" dxfId="294" priority="18" operator="containsText" text="TRUE">
      <formula>NOT(ISERROR(SEARCH("TRUE",V86)))</formula>
    </cfRule>
  </conditionalFormatting>
  <conditionalFormatting sqref="V94">
    <cfRule type="containsText" dxfId="293" priority="13" operator="containsText" text="FALSE">
      <formula>NOT(ISERROR(SEARCH("FALSE",V94)))</formula>
    </cfRule>
    <cfRule type="containsText" dxfId="292" priority="14" operator="containsText" text="TRUE">
      <formula>NOT(ISERROR(SEARCH("TRUE",V94)))</formula>
    </cfRule>
  </conditionalFormatting>
  <conditionalFormatting sqref="Z94">
    <cfRule type="containsText" dxfId="291" priority="11" operator="containsText" text="FALSE">
      <formula>NOT(ISERROR(SEARCH("FALSE",Z94)))</formula>
    </cfRule>
    <cfRule type="containsText" dxfId="290" priority="12" operator="containsText" text="TRUE">
      <formula>NOT(ISERROR(SEARCH("TRUE",Z94)))</formula>
    </cfRule>
  </conditionalFormatting>
  <conditionalFormatting sqref="V102">
    <cfRule type="containsText" dxfId="289" priority="9" operator="containsText" text="FALSE">
      <formula>NOT(ISERROR(SEARCH("FALSE",V102)))</formula>
    </cfRule>
    <cfRule type="containsText" dxfId="288" priority="10" operator="containsText" text="TRUE">
      <formula>NOT(ISERROR(SEARCH("TRUE",V102)))</formula>
    </cfRule>
  </conditionalFormatting>
  <conditionalFormatting sqref="Z102">
    <cfRule type="containsText" dxfId="287" priority="7" operator="containsText" text="FALSE">
      <formula>NOT(ISERROR(SEARCH("FALSE",Z102)))</formula>
    </cfRule>
    <cfRule type="containsText" dxfId="286" priority="8" operator="containsText" text="TRUE">
      <formula>NOT(ISERROR(SEARCH("TRUE",Z102)))</formula>
    </cfRule>
  </conditionalFormatting>
  <conditionalFormatting sqref="Z86">
    <cfRule type="containsText" dxfId="285" priority="1" operator="containsText" text="FALSE">
      <formula>NOT(ISERROR(SEARCH("FALSE",Z86)))</formula>
    </cfRule>
    <cfRule type="containsText" dxfId="284" priority="2" operator="containsText" text="TRUE">
      <formula>NOT(ISERROR(SEARCH("TRUE",Z86)))</formula>
    </cfRule>
  </conditionalFormatting>
  <pageMargins left="0.75" right="0.75" top="1" bottom="1" header="0.5" footer="0.5"/>
  <pageSetup orientation="portrait" horizontalDpi="4294967292" verticalDpi="4294967292"/>
  <drawing r:id="rId1"/>
  <legacyDrawing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Q125"/>
  <sheetViews>
    <sheetView workbookViewId="0">
      <selection activeCell="D2" sqref="D2"/>
    </sheetView>
  </sheetViews>
  <sheetFormatPr baseColWidth="10" defaultRowHeight="15" x14ac:dyDescent="0"/>
  <cols>
    <col min="1" max="1" width="17.83203125" customWidth="1"/>
    <col min="2" max="2" width="12.83203125" bestFit="1" customWidth="1"/>
    <col min="3" max="3" width="11" bestFit="1" customWidth="1"/>
    <col min="4" max="4" width="17.33203125" customWidth="1"/>
    <col min="6" max="6" width="17.6640625" bestFit="1" customWidth="1"/>
  </cols>
  <sheetData>
    <row r="2" spans="1:12" ht="31" thickBot="1">
      <c r="A2" s="6" t="s">
        <v>28</v>
      </c>
      <c r="C2" s="26">
        <v>1</v>
      </c>
      <c r="D2" s="27" t="s">
        <v>179</v>
      </c>
    </row>
    <row r="3" spans="1:12" ht="16" thickTop="1"/>
    <row r="4" spans="1:12">
      <c r="A4" t="s">
        <v>4</v>
      </c>
    </row>
    <row r="5" spans="1:12">
      <c r="A5" t="s">
        <v>5</v>
      </c>
    </row>
    <row r="6" spans="1:12">
      <c r="A6" t="s">
        <v>178</v>
      </c>
    </row>
    <row r="7" spans="1:12">
      <c r="A7" t="s">
        <v>6</v>
      </c>
    </row>
    <row r="9" spans="1:12" ht="25">
      <c r="A9" s="6" t="s">
        <v>165</v>
      </c>
      <c r="B9" s="13"/>
      <c r="C9" s="13"/>
      <c r="D9" s="13"/>
      <c r="E9" s="13"/>
      <c r="F9" s="13"/>
      <c r="G9" s="13"/>
      <c r="H9" s="13"/>
      <c r="I9" s="13"/>
      <c r="J9" s="13"/>
      <c r="K9" s="13"/>
      <c r="L9" s="13"/>
    </row>
    <row r="10" spans="1:12" ht="16" thickBot="1">
      <c r="A10" s="17" t="s">
        <v>154</v>
      </c>
      <c r="B10" s="13"/>
      <c r="C10" s="13"/>
      <c r="D10" s="17" t="s">
        <v>156</v>
      </c>
      <c r="E10" s="13"/>
      <c r="F10" s="13"/>
      <c r="G10" s="13"/>
      <c r="H10" s="13"/>
      <c r="I10" s="13"/>
      <c r="J10" s="13"/>
      <c r="K10" s="13"/>
      <c r="L10" s="13"/>
    </row>
    <row r="11" spans="1:12" ht="22" thickTop="1" thickBot="1">
      <c r="A11" s="13" t="s">
        <v>113</v>
      </c>
      <c r="B11" s="25" t="b">
        <f>AND(B13 &lt;= B14, B14 &lt;= B15)</f>
        <v>1</v>
      </c>
      <c r="C11" s="13"/>
      <c r="D11" s="13" t="s">
        <v>113</v>
      </c>
      <c r="E11" s="25" t="b">
        <f>AND(E14 &lt;=E13, E13&lt;=E15)</f>
        <v>1</v>
      </c>
      <c r="F11" s="13"/>
      <c r="G11" s="13"/>
      <c r="H11" s="13"/>
      <c r="I11" s="13"/>
      <c r="J11" s="13"/>
      <c r="K11" s="13"/>
      <c r="L11" s="13"/>
    </row>
    <row r="12" spans="1:12" ht="16" thickTop="1">
      <c r="A12" s="13"/>
      <c r="B12" s="13"/>
      <c r="C12" s="13"/>
      <c r="D12" s="13"/>
      <c r="E12" s="13"/>
      <c r="F12" s="13"/>
      <c r="G12" s="13"/>
      <c r="H12" s="13"/>
      <c r="I12" s="13"/>
      <c r="J12" s="13"/>
      <c r="K12" s="13"/>
      <c r="L12" s="13"/>
    </row>
    <row r="13" spans="1:12">
      <c r="A13" s="8" t="s">
        <v>160</v>
      </c>
      <c r="B13" s="8">
        <v>0.43</v>
      </c>
      <c r="C13" s="13"/>
      <c r="D13" s="8" t="s">
        <v>160</v>
      </c>
      <c r="E13" s="8">
        <v>0.9</v>
      </c>
      <c r="F13" s="13"/>
      <c r="G13" s="13"/>
      <c r="H13" s="13"/>
      <c r="I13" s="13"/>
      <c r="J13" s="13"/>
      <c r="K13" s="13"/>
      <c r="L13" s="13"/>
    </row>
    <row r="14" spans="1:12">
      <c r="A14" s="8" t="s">
        <v>161</v>
      </c>
      <c r="B14" s="8">
        <v>1</v>
      </c>
      <c r="C14" s="13"/>
      <c r="D14" s="8" t="s">
        <v>161</v>
      </c>
      <c r="E14" s="8">
        <v>0.45</v>
      </c>
      <c r="F14" s="13"/>
      <c r="G14" s="13"/>
      <c r="H14" s="13"/>
      <c r="I14" s="13"/>
      <c r="J14" s="13"/>
      <c r="K14" s="13"/>
      <c r="L14" s="13"/>
    </row>
    <row r="15" spans="1:12">
      <c r="A15" s="8" t="s">
        <v>162</v>
      </c>
      <c r="B15" s="8">
        <v>1.08</v>
      </c>
      <c r="C15" s="13"/>
      <c r="D15" s="8" t="s">
        <v>162</v>
      </c>
      <c r="E15" s="8">
        <v>1.08</v>
      </c>
      <c r="F15" s="13"/>
      <c r="G15" s="13"/>
      <c r="H15" s="13"/>
      <c r="I15" s="13"/>
      <c r="J15" s="13"/>
      <c r="K15" s="13"/>
      <c r="L15" s="13"/>
    </row>
    <row r="16" spans="1:12" ht="20">
      <c r="A16" s="18" t="s">
        <v>112</v>
      </c>
      <c r="B16" s="14">
        <f xml:space="preserve"> (  ((2*B13 + B15 - B14) / (2*B15)) + ((B14 - B13)^3 - B13^3) / (6*B14*B15^2) )</f>
        <v>0.45028663694558752</v>
      </c>
      <c r="C16" s="13"/>
      <c r="D16" s="18" t="s">
        <v>112</v>
      </c>
      <c r="E16" s="14">
        <f xml:space="preserve"> ((1/(2*E15^2)) * (E15^2 - E13^2 + E13*E14 + 2*E13*E15 - E14*E15) - E14^2/(6*E15^2))</f>
        <v>0.9224537037037035</v>
      </c>
      <c r="F16" s="13"/>
      <c r="G16" s="13"/>
      <c r="H16" s="13"/>
      <c r="I16" s="13"/>
      <c r="J16" s="13"/>
      <c r="K16" s="13"/>
      <c r="L16" s="13"/>
    </row>
    <row r="17" spans="1:12">
      <c r="A17" s="13"/>
      <c r="B17" s="13"/>
      <c r="C17" s="13"/>
      <c r="D17" s="13"/>
      <c r="E17" s="13"/>
      <c r="F17" s="13"/>
      <c r="G17" s="13"/>
      <c r="H17" s="13"/>
      <c r="I17" s="13"/>
      <c r="J17" s="13"/>
      <c r="K17" s="13"/>
      <c r="L17" s="13"/>
    </row>
    <row r="18" spans="1:12" ht="25">
      <c r="A18" s="6" t="s">
        <v>166</v>
      </c>
      <c r="B18" s="13"/>
      <c r="C18" s="13"/>
      <c r="D18" s="13"/>
      <c r="E18" s="13"/>
      <c r="F18" s="13"/>
      <c r="G18" s="13"/>
      <c r="H18" s="13"/>
      <c r="I18" s="13"/>
      <c r="J18" s="13"/>
      <c r="K18" s="13"/>
      <c r="L18" s="13"/>
    </row>
    <row r="19" spans="1:12" ht="16" thickBot="1">
      <c r="A19" s="17" t="s">
        <v>167</v>
      </c>
      <c r="B19" s="13"/>
      <c r="C19" s="13"/>
      <c r="D19" s="17" t="s">
        <v>155</v>
      </c>
      <c r="E19" s="13"/>
      <c r="F19" s="13"/>
      <c r="G19" s="17" t="s">
        <v>168</v>
      </c>
      <c r="H19" s="13"/>
      <c r="I19" s="13"/>
      <c r="J19" s="17" t="s">
        <v>169</v>
      </c>
      <c r="K19" s="13"/>
      <c r="L19" s="13"/>
    </row>
    <row r="20" spans="1:12" ht="22" thickTop="1" thickBot="1">
      <c r="A20" s="13" t="s">
        <v>113</v>
      </c>
      <c r="B20" s="25" t="b">
        <f>AND(B22&lt;=B24, B24&lt;=B23, B23&lt;=B22+B24)</f>
        <v>1</v>
      </c>
      <c r="C20" s="13"/>
      <c r="D20" s="13" t="s">
        <v>113</v>
      </c>
      <c r="E20" s="25" t="b">
        <f>AND(E22&lt;=E24, E24&lt;=E22+E24,E22+E24&lt;=E23)</f>
        <v>1</v>
      </c>
      <c r="F20" s="13"/>
      <c r="G20" s="13" t="s">
        <v>113</v>
      </c>
      <c r="H20" s="25" t="b">
        <f>AND(H23&lt;=H24, H24&lt;=H22,H22&lt;=H23+H24)</f>
        <v>1</v>
      </c>
      <c r="I20" s="13"/>
      <c r="J20" s="13" t="s">
        <v>113</v>
      </c>
      <c r="K20" s="25" t="b">
        <f>AND(K23+K24&lt;=K22, K22&lt;=1)</f>
        <v>1</v>
      </c>
      <c r="L20" s="13"/>
    </row>
    <row r="21" spans="1:12" ht="16" thickTop="1">
      <c r="A21" s="13"/>
      <c r="B21" s="13"/>
      <c r="C21" s="13"/>
      <c r="D21" s="13"/>
      <c r="E21" s="13"/>
      <c r="F21" s="13"/>
      <c r="G21" s="13"/>
      <c r="H21" s="13"/>
      <c r="I21" s="13"/>
      <c r="J21" s="13"/>
      <c r="K21" s="13"/>
      <c r="L21" s="13"/>
    </row>
    <row r="22" spans="1:12">
      <c r="A22" s="13" t="s">
        <v>160</v>
      </c>
      <c r="B22" s="13">
        <v>0.4</v>
      </c>
      <c r="C22" s="13"/>
      <c r="D22" s="13" t="s">
        <v>160</v>
      </c>
      <c r="E22" s="13">
        <v>0.4</v>
      </c>
      <c r="F22" s="13"/>
      <c r="G22" s="13" t="s">
        <v>160</v>
      </c>
      <c r="H22" s="13">
        <v>1</v>
      </c>
      <c r="I22" s="13"/>
      <c r="J22" s="13" t="s">
        <v>160</v>
      </c>
      <c r="K22" s="13">
        <v>0.95</v>
      </c>
      <c r="L22" s="13"/>
    </row>
    <row r="23" spans="1:12">
      <c r="A23" s="13" t="s">
        <v>161</v>
      </c>
      <c r="B23" s="13">
        <f>1</f>
        <v>1</v>
      </c>
      <c r="C23" s="13"/>
      <c r="D23" s="13" t="s">
        <v>161</v>
      </c>
      <c r="E23" s="13">
        <f>1</f>
        <v>1</v>
      </c>
      <c r="F23" s="13"/>
      <c r="G23" s="13" t="s">
        <v>161</v>
      </c>
      <c r="H23" s="13">
        <v>0.5</v>
      </c>
      <c r="I23" s="13"/>
      <c r="J23" s="13" t="s">
        <v>161</v>
      </c>
      <c r="K23" s="13">
        <v>0.5</v>
      </c>
      <c r="L23" s="13"/>
    </row>
    <row r="24" spans="1:12">
      <c r="A24" s="13" t="s">
        <v>3</v>
      </c>
      <c r="B24" s="13">
        <v>0.6</v>
      </c>
      <c r="C24" s="13"/>
      <c r="D24" s="13" t="s">
        <v>3</v>
      </c>
      <c r="E24" s="13">
        <v>0.6</v>
      </c>
      <c r="F24" s="13"/>
      <c r="G24" s="13" t="s">
        <v>3</v>
      </c>
      <c r="H24" s="13">
        <v>0.8</v>
      </c>
      <c r="I24" s="13"/>
      <c r="J24" s="13" t="s">
        <v>3</v>
      </c>
      <c r="K24" s="13">
        <v>0.4</v>
      </c>
      <c r="L24" s="13"/>
    </row>
    <row r="25" spans="1:12" ht="20">
      <c r="A25" s="18" t="s">
        <v>112</v>
      </c>
      <c r="B25" s="13">
        <f>(B24^3 - B22^3 + 3*B24*B22^2 +3*B24^2*B22) / (6 *B23*B24^2)</f>
        <v>0.40370370370370373</v>
      </c>
      <c r="C25" s="13"/>
      <c r="D25" s="18" t="s">
        <v>112</v>
      </c>
      <c r="E25" s="13">
        <f>(2*E22+E24-E23)/(2*E24) + ( (E23-E22)^3 - E22^3) / (6*E23*E24^2)</f>
        <v>0.40370370370370362</v>
      </c>
      <c r="F25" s="13"/>
      <c r="G25" s="18" t="s">
        <v>112</v>
      </c>
      <c r="H25" s="13">
        <f>1 - (H23+H24-H22)^3/(6*H23*H24^2)</f>
        <v>0.98593750000000002</v>
      </c>
      <c r="I25" s="13"/>
      <c r="J25" s="18" t="s">
        <v>112</v>
      </c>
      <c r="K25" s="13">
        <f>1</f>
        <v>1</v>
      </c>
      <c r="L25" s="13"/>
    </row>
    <row r="26" spans="1:12" ht="20">
      <c r="A26" s="13"/>
      <c r="B26" s="13"/>
      <c r="C26" s="13"/>
      <c r="D26" s="13"/>
      <c r="E26" s="13"/>
      <c r="F26" s="13"/>
      <c r="G26" s="13"/>
      <c r="H26" s="13"/>
      <c r="I26" s="13"/>
      <c r="J26" s="18"/>
      <c r="K26" s="13"/>
      <c r="L26" s="13"/>
    </row>
    <row r="27" spans="1:12">
      <c r="A27" s="13"/>
      <c r="B27" s="13"/>
      <c r="C27" s="13"/>
      <c r="D27" s="13"/>
      <c r="E27" s="13"/>
      <c r="F27" s="13"/>
      <c r="G27" s="13"/>
      <c r="H27" s="13"/>
      <c r="I27" s="13"/>
      <c r="J27" s="13"/>
      <c r="K27" s="13"/>
      <c r="L27" s="13"/>
    </row>
    <row r="28" spans="1:12">
      <c r="A28" s="13"/>
      <c r="B28" s="13"/>
      <c r="C28" s="13"/>
      <c r="D28" s="13"/>
      <c r="E28" s="13"/>
      <c r="F28" s="13"/>
      <c r="G28" s="13"/>
      <c r="H28" s="13"/>
      <c r="I28" s="13"/>
      <c r="J28" s="13"/>
      <c r="K28" s="13"/>
      <c r="L28" s="13"/>
    </row>
    <row r="29" spans="1:12" ht="25">
      <c r="A29" s="6" t="s">
        <v>170</v>
      </c>
      <c r="B29" s="13"/>
      <c r="C29" s="13"/>
      <c r="D29" s="13"/>
      <c r="E29" s="13"/>
      <c r="F29" s="13"/>
      <c r="G29" s="13"/>
      <c r="H29" s="13"/>
      <c r="I29" s="13"/>
      <c r="J29" s="13"/>
      <c r="K29" s="13"/>
      <c r="L29" s="13"/>
    </row>
    <row r="30" spans="1:12" ht="16" thickBot="1">
      <c r="A30" s="17" t="s">
        <v>171</v>
      </c>
      <c r="B30" s="13"/>
      <c r="C30" s="13"/>
      <c r="D30" s="17" t="s">
        <v>159</v>
      </c>
      <c r="E30" s="13"/>
      <c r="F30" s="13"/>
      <c r="G30" s="17" t="s">
        <v>172</v>
      </c>
      <c r="H30" s="13"/>
      <c r="I30" s="13"/>
      <c r="J30" s="13"/>
      <c r="K30" s="13"/>
      <c r="L30" s="13"/>
    </row>
    <row r="31" spans="1:12" ht="22" thickTop="1" thickBot="1">
      <c r="A31" s="13" t="s">
        <v>113</v>
      </c>
      <c r="B31" s="25" t="b">
        <f>AND(B35&lt;=B33, B33&lt;=B33+B35, B33+B35&lt;= B34, B34&lt;=1)</f>
        <v>1</v>
      </c>
      <c r="C31" s="13"/>
      <c r="D31" s="13" t="s">
        <v>113</v>
      </c>
      <c r="E31" s="25" t="b">
        <f>AND(E35&lt;=E33, E33&lt;=E34, E34 &lt;=E33+E35)</f>
        <v>1</v>
      </c>
      <c r="F31" s="13"/>
      <c r="G31" s="13" t="s">
        <v>113</v>
      </c>
      <c r="H31" s="25" t="b">
        <f>AND(H35&lt;=H34, H34&lt;=H33, H33&lt;=H34+H35)</f>
        <v>1</v>
      </c>
      <c r="I31" s="13"/>
      <c r="J31" s="13"/>
      <c r="K31" s="13"/>
      <c r="L31" s="13"/>
    </row>
    <row r="32" spans="1:12" ht="16" thickTop="1">
      <c r="A32" s="13"/>
      <c r="B32" s="13"/>
      <c r="C32" s="13"/>
      <c r="D32" s="13"/>
      <c r="E32" s="13"/>
      <c r="F32" s="13"/>
      <c r="G32" s="13" t="s">
        <v>163</v>
      </c>
      <c r="H32" s="13"/>
      <c r="I32" s="13"/>
      <c r="J32" s="13"/>
      <c r="K32" s="13"/>
      <c r="L32" s="13"/>
    </row>
    <row r="33" spans="1:12">
      <c r="A33" s="13" t="s">
        <v>160</v>
      </c>
      <c r="B33" s="13">
        <v>0.55000000000000004</v>
      </c>
      <c r="C33" s="13"/>
      <c r="D33" s="13" t="s">
        <v>160</v>
      </c>
      <c r="E33" s="13">
        <v>0.9</v>
      </c>
      <c r="F33" s="13"/>
      <c r="G33" s="13" t="s">
        <v>160</v>
      </c>
      <c r="H33" s="13">
        <v>0.8</v>
      </c>
      <c r="I33" s="13"/>
      <c r="J33" s="13"/>
      <c r="K33" s="13"/>
      <c r="L33" s="13"/>
    </row>
    <row r="34" spans="1:12">
      <c r="A34" s="13" t="s">
        <v>161</v>
      </c>
      <c r="B34" s="13">
        <f>1</f>
        <v>1</v>
      </c>
      <c r="C34" s="13"/>
      <c r="D34" s="13" t="s">
        <v>161</v>
      </c>
      <c r="E34" s="13">
        <f>1</f>
        <v>1</v>
      </c>
      <c r="F34" s="13"/>
      <c r="G34" s="13" t="s">
        <v>161</v>
      </c>
      <c r="H34" s="13">
        <v>0.5</v>
      </c>
      <c r="I34" s="13"/>
      <c r="J34" s="13"/>
      <c r="K34" s="13"/>
      <c r="L34" s="13"/>
    </row>
    <row r="35" spans="1:12">
      <c r="A35" s="13" t="s">
        <v>3</v>
      </c>
      <c r="B35" s="13">
        <v>0.4</v>
      </c>
      <c r="C35" s="13"/>
      <c r="D35" s="13" t="s">
        <v>3</v>
      </c>
      <c r="E35" s="13">
        <v>0.4</v>
      </c>
      <c r="F35" s="13"/>
      <c r="G35" s="13" t="s">
        <v>3</v>
      </c>
      <c r="H35" s="13">
        <v>0.4</v>
      </c>
      <c r="I35" s="13"/>
      <c r="J35" s="13"/>
      <c r="K35" s="13"/>
      <c r="L35" s="13"/>
    </row>
    <row r="36" spans="1:12" ht="20">
      <c r="A36" s="18" t="s">
        <v>112</v>
      </c>
      <c r="B36" s="13">
        <f>B33/B34</f>
        <v>0.55000000000000004</v>
      </c>
      <c r="C36" s="13"/>
      <c r="D36" s="18" t="s">
        <v>112</v>
      </c>
      <c r="E36" s="13">
        <f xml:space="preserve"> (E33+E35-E34) / E35 + (E33+E34-E35)*(E34-E33)/(2*E34*E35) + ((E34-E33)^3-E35^3)/(6*E34*E35^2)</f>
        <v>0.87187499999999996</v>
      </c>
      <c r="F36" s="13"/>
      <c r="G36" s="18" t="s">
        <v>112</v>
      </c>
      <c r="H36" s="13">
        <f>1 - (H34+H35-H33)^3/(6*H34*H35^2)</f>
        <v>0.99791666666666667</v>
      </c>
      <c r="I36" s="13"/>
      <c r="J36" s="13"/>
      <c r="K36" s="13"/>
      <c r="L36" s="13"/>
    </row>
    <row r="37" spans="1:12">
      <c r="A37" s="13"/>
      <c r="B37" s="13"/>
      <c r="C37" s="13"/>
      <c r="D37" s="13"/>
      <c r="E37" s="13"/>
      <c r="F37" s="13"/>
      <c r="G37" s="13"/>
      <c r="H37" s="13"/>
      <c r="I37" s="13"/>
      <c r="J37" s="13"/>
      <c r="K37" s="13"/>
      <c r="L37" s="13"/>
    </row>
    <row r="38" spans="1:12">
      <c r="A38" s="13"/>
      <c r="B38" s="13"/>
      <c r="C38" s="13"/>
      <c r="D38" s="13"/>
      <c r="E38" s="13"/>
      <c r="F38" s="13"/>
      <c r="G38" s="13"/>
      <c r="H38" s="13"/>
      <c r="I38" s="13"/>
      <c r="J38" s="13"/>
      <c r="K38" s="13"/>
      <c r="L38" s="13"/>
    </row>
    <row r="39" spans="1:12">
      <c r="A39" s="13"/>
      <c r="B39" s="13"/>
      <c r="C39" s="13"/>
      <c r="D39" s="13"/>
      <c r="E39" s="13"/>
      <c r="F39" s="13"/>
      <c r="G39" s="13"/>
      <c r="H39" s="13"/>
      <c r="I39" s="13"/>
      <c r="J39" s="13"/>
      <c r="K39" s="13"/>
      <c r="L39" s="13"/>
    </row>
    <row r="40" spans="1:12">
      <c r="A40" s="13"/>
      <c r="B40" s="13"/>
      <c r="C40" s="13"/>
      <c r="D40" s="13"/>
      <c r="E40" s="13"/>
      <c r="F40" s="13"/>
      <c r="G40" s="13"/>
      <c r="H40" s="13"/>
      <c r="I40" s="13"/>
      <c r="J40" s="13"/>
      <c r="K40" s="13"/>
      <c r="L40" s="13"/>
    </row>
    <row r="41" spans="1:12" ht="25">
      <c r="A41" s="6" t="s">
        <v>173</v>
      </c>
      <c r="B41" s="13"/>
      <c r="C41" s="13"/>
      <c r="D41" s="13"/>
      <c r="E41" s="13"/>
      <c r="F41" s="13"/>
      <c r="G41" s="13"/>
      <c r="H41" s="13"/>
      <c r="I41" s="13"/>
      <c r="J41" s="13"/>
      <c r="K41" s="13"/>
      <c r="L41" s="13"/>
    </row>
    <row r="42" spans="1:12" ht="16" thickBot="1">
      <c r="A42" s="17" t="s">
        <v>174</v>
      </c>
      <c r="B42" s="13"/>
      <c r="C42" s="13"/>
      <c r="D42" s="13"/>
      <c r="E42" s="13"/>
      <c r="F42" s="13"/>
      <c r="G42" s="13"/>
      <c r="H42" s="13"/>
      <c r="I42" s="13"/>
      <c r="J42" s="13"/>
      <c r="K42" s="13"/>
      <c r="L42" s="13"/>
    </row>
    <row r="43" spans="1:12" ht="22" thickTop="1" thickBot="1">
      <c r="A43" s="13" t="s">
        <v>113</v>
      </c>
      <c r="B43" s="25" t="b">
        <f>AND(B44&lt;=B45, B45&lt;=B46, B46&lt;=B47)</f>
        <v>1</v>
      </c>
      <c r="C43" s="13"/>
      <c r="D43" s="13"/>
      <c r="E43" s="13"/>
      <c r="F43" s="13"/>
      <c r="G43" s="13"/>
      <c r="H43" s="13"/>
      <c r="I43" s="13"/>
      <c r="J43" s="13"/>
      <c r="K43" s="13"/>
      <c r="L43" s="13"/>
    </row>
    <row r="44" spans="1:12" ht="16" thickTop="1">
      <c r="A44" s="13" t="s">
        <v>160</v>
      </c>
      <c r="B44" s="13">
        <v>0.5</v>
      </c>
      <c r="C44" s="13"/>
      <c r="D44" s="13"/>
      <c r="E44" s="13"/>
      <c r="F44" s="13"/>
      <c r="G44" s="13"/>
      <c r="H44" s="13"/>
      <c r="I44" s="13"/>
      <c r="J44" s="13"/>
      <c r="K44" s="13"/>
      <c r="L44" s="13"/>
    </row>
    <row r="45" spans="1:12">
      <c r="A45" s="13" t="s">
        <v>164</v>
      </c>
      <c r="B45" s="13">
        <v>0.95</v>
      </c>
      <c r="C45" s="13"/>
      <c r="D45" s="13"/>
      <c r="E45" s="13"/>
      <c r="F45" s="13"/>
      <c r="G45" s="13"/>
      <c r="H45" s="13"/>
      <c r="I45" s="13"/>
      <c r="J45" s="13"/>
      <c r="K45" s="13"/>
      <c r="L45" s="13"/>
    </row>
    <row r="46" spans="1:12">
      <c r="A46" s="13" t="s">
        <v>161</v>
      </c>
      <c r="B46" s="13">
        <v>1</v>
      </c>
      <c r="C46" s="13"/>
      <c r="D46" s="13"/>
      <c r="E46" s="13"/>
      <c r="F46" s="13"/>
      <c r="G46" s="13"/>
      <c r="H46" s="13"/>
      <c r="I46" s="13"/>
      <c r="J46" s="13"/>
      <c r="K46" s="13"/>
      <c r="L46" s="13"/>
    </row>
    <row r="47" spans="1:12">
      <c r="A47" s="13" t="s">
        <v>3</v>
      </c>
      <c r="B47" s="13">
        <v>1.2</v>
      </c>
      <c r="C47" s="13"/>
      <c r="D47" s="13"/>
      <c r="E47" s="13"/>
      <c r="F47" s="13"/>
      <c r="G47" s="13"/>
      <c r="H47" s="13"/>
      <c r="I47" s="13"/>
      <c r="J47" s="13"/>
      <c r="K47" s="13"/>
      <c r="L47" s="13"/>
    </row>
    <row r="48" spans="1:12" ht="20">
      <c r="A48" s="18" t="s">
        <v>112</v>
      </c>
      <c r="B48" s="13">
        <f>(2*B46^3+B45^3-3*B46^2*B45)/(12*B47^2*(B46-B45)) +  (B44+B47-B46)*(B44+B47-B45)/(2*B47^2)</f>
        <v>0.19082754629629639</v>
      </c>
      <c r="C48" s="13"/>
      <c r="D48" s="13"/>
      <c r="E48" s="13"/>
      <c r="F48" s="13"/>
      <c r="G48" s="13"/>
      <c r="H48" s="13"/>
      <c r="I48" s="13"/>
      <c r="J48" s="13"/>
      <c r="K48" s="13"/>
      <c r="L48" s="13"/>
    </row>
    <row r="49" spans="1:12">
      <c r="A49" s="13"/>
      <c r="B49" s="13"/>
      <c r="C49" s="13"/>
      <c r="D49" s="13"/>
      <c r="E49" s="13"/>
      <c r="F49" s="13"/>
      <c r="G49" s="13"/>
      <c r="H49" s="13"/>
      <c r="I49" s="13"/>
      <c r="J49" s="13"/>
      <c r="K49" s="13"/>
      <c r="L49" s="13"/>
    </row>
    <row r="50" spans="1:12">
      <c r="A50" s="13"/>
      <c r="B50" s="13"/>
      <c r="C50" s="13"/>
      <c r="D50" s="13"/>
      <c r="E50" s="13"/>
      <c r="F50" s="13"/>
      <c r="G50" s="13"/>
      <c r="H50" s="13"/>
      <c r="I50" s="13"/>
      <c r="J50" s="13"/>
      <c r="K50" s="13"/>
      <c r="L50" s="13"/>
    </row>
    <row r="51" spans="1:12" ht="16" thickBot="1">
      <c r="A51" s="17" t="s">
        <v>157</v>
      </c>
      <c r="B51" s="13"/>
      <c r="C51" s="13"/>
      <c r="D51" s="17" t="s">
        <v>175</v>
      </c>
      <c r="E51" s="13"/>
      <c r="F51" s="13"/>
      <c r="G51" s="17" t="s">
        <v>176</v>
      </c>
      <c r="H51" s="13"/>
      <c r="I51" s="13"/>
      <c r="J51" s="13"/>
      <c r="K51" s="13"/>
      <c r="L51" s="13"/>
    </row>
    <row r="52" spans="1:12" ht="22" thickTop="1" thickBot="1">
      <c r="A52" s="13" t="s">
        <v>113</v>
      </c>
      <c r="B52" s="25" t="b">
        <f>AND(B53&lt;=B56, B56&lt;=B54, B54&lt;=B53+B56, B53+B56&lt;=B55, B55&lt;=1)</f>
        <v>1</v>
      </c>
      <c r="C52" s="13"/>
      <c r="D52" s="13" t="s">
        <v>113</v>
      </c>
      <c r="E52" s="25" t="b">
        <f>AND(E53&lt;=E56, E56&lt;=E54, E54&lt;=E55, E55&lt;=E53+E56)</f>
        <v>1</v>
      </c>
      <c r="F52" s="13"/>
      <c r="G52" s="13" t="s">
        <v>113</v>
      </c>
      <c r="H52" s="25" t="b">
        <f>AND(H53+H56&lt;=H54, H54&lt;=1)</f>
        <v>1</v>
      </c>
      <c r="I52" s="13"/>
      <c r="J52" s="13"/>
      <c r="K52" s="13"/>
      <c r="L52" s="13"/>
    </row>
    <row r="53" spans="1:12" ht="16" thickTop="1">
      <c r="A53" s="13" t="s">
        <v>160</v>
      </c>
      <c r="B53" s="13">
        <v>0.5</v>
      </c>
      <c r="C53" s="13"/>
      <c r="D53" s="13" t="s">
        <v>160</v>
      </c>
      <c r="E53" s="13">
        <v>0.5</v>
      </c>
      <c r="F53" s="13"/>
      <c r="G53" s="13" t="s">
        <v>160</v>
      </c>
      <c r="H53" s="13">
        <v>0.5</v>
      </c>
      <c r="I53" s="13"/>
      <c r="J53" s="13"/>
      <c r="K53" s="13"/>
      <c r="L53" s="13"/>
    </row>
    <row r="54" spans="1:12">
      <c r="A54" s="13" t="s">
        <v>164</v>
      </c>
      <c r="B54" s="13">
        <v>0.9</v>
      </c>
      <c r="C54" s="13"/>
      <c r="D54" s="13" t="s">
        <v>164</v>
      </c>
      <c r="E54" s="13">
        <v>0.95</v>
      </c>
      <c r="F54" s="13"/>
      <c r="G54" s="13" t="s">
        <v>164</v>
      </c>
      <c r="H54" s="13">
        <v>0.95</v>
      </c>
      <c r="I54" s="13"/>
      <c r="J54" s="13"/>
      <c r="K54" s="13"/>
      <c r="L54" s="13"/>
    </row>
    <row r="55" spans="1:12">
      <c r="A55" s="13" t="s">
        <v>161</v>
      </c>
      <c r="B55" s="13">
        <f>1</f>
        <v>1</v>
      </c>
      <c r="C55" s="13"/>
      <c r="D55" s="13" t="s">
        <v>161</v>
      </c>
      <c r="E55" s="13">
        <f>1</f>
        <v>1</v>
      </c>
      <c r="F55" s="13"/>
      <c r="G55" s="13" t="s">
        <v>161</v>
      </c>
      <c r="H55" s="13">
        <f>1</f>
        <v>1</v>
      </c>
      <c r="I55" s="13"/>
      <c r="J55" s="13"/>
      <c r="K55" s="13"/>
      <c r="L55" s="13"/>
    </row>
    <row r="56" spans="1:12">
      <c r="A56" s="13" t="s">
        <v>3</v>
      </c>
      <c r="B56" s="13">
        <v>0.5</v>
      </c>
      <c r="C56" s="13"/>
      <c r="D56" s="13" t="s">
        <v>3</v>
      </c>
      <c r="E56" s="13">
        <v>0.9</v>
      </c>
      <c r="F56" s="13"/>
      <c r="G56" s="13" t="s">
        <v>3</v>
      </c>
      <c r="H56" s="13">
        <v>0.4</v>
      </c>
      <c r="I56" s="13"/>
      <c r="J56" s="13"/>
      <c r="K56" s="13"/>
      <c r="L56" s="13"/>
    </row>
    <row r="57" spans="1:12" ht="20">
      <c r="A57" s="18" t="s">
        <v>112</v>
      </c>
      <c r="B57" s="13">
        <f>(((B53+B56)^3 - B54^3)/3 + B54^2*(B53+B56) - B54*(B53+B56)^2) / (2*B56^2*(B55-B54))</f>
        <v>6.6666666666659342E-3</v>
      </c>
      <c r="C57" s="13"/>
      <c r="D57" s="18" t="s">
        <v>112</v>
      </c>
      <c r="E57" s="13">
        <f>((E55^3-E54^3)/3 +(E53+E56)*(E55-E54)*(E53+E56-E55-E54) ) / (2*E56^2*(E55-E54))</f>
        <v>0.11162551440329212</v>
      </c>
      <c r="F57" s="13"/>
      <c r="G57" s="18" t="s">
        <v>112</v>
      </c>
      <c r="H57" s="13">
        <v>0</v>
      </c>
      <c r="I57" s="13"/>
      <c r="J57" s="13"/>
      <c r="K57" s="13"/>
      <c r="L57" s="13"/>
    </row>
    <row r="61" spans="1:12">
      <c r="A61" s="9" t="s">
        <v>22</v>
      </c>
      <c r="B61" s="9" t="s">
        <v>13</v>
      </c>
      <c r="C61" s="3" t="s">
        <v>23</v>
      </c>
    </row>
    <row r="62" spans="1:12">
      <c r="A62" s="9" t="s">
        <v>24</v>
      </c>
      <c r="B62" s="9" t="s">
        <v>11</v>
      </c>
      <c r="C62" s="3" t="s">
        <v>25</v>
      </c>
    </row>
    <row r="63" spans="1:12">
      <c r="A63" s="9" t="s">
        <v>26</v>
      </c>
      <c r="B63" s="9" t="s">
        <v>12</v>
      </c>
      <c r="C63" s="3" t="s">
        <v>27</v>
      </c>
    </row>
    <row r="64" spans="1:12">
      <c r="H64" s="2"/>
    </row>
    <row r="66" spans="1:17">
      <c r="B66" s="13"/>
    </row>
    <row r="67" spans="1:17">
      <c r="A67" t="s">
        <v>104</v>
      </c>
      <c r="I67" s="13" t="s">
        <v>105</v>
      </c>
      <c r="J67" s="13"/>
      <c r="K67" s="13"/>
      <c r="L67" s="13"/>
      <c r="M67" s="13"/>
      <c r="N67" s="13"/>
      <c r="O67" s="13"/>
      <c r="Q67" t="s">
        <v>116</v>
      </c>
    </row>
    <row r="68" spans="1:17">
      <c r="A68" t="s">
        <v>111</v>
      </c>
      <c r="B68" t="s">
        <v>114</v>
      </c>
      <c r="I68" s="13"/>
      <c r="J68" s="13"/>
      <c r="K68" s="13"/>
      <c r="L68" s="13"/>
      <c r="M68" s="13"/>
      <c r="N68" s="13"/>
      <c r="O68" s="13"/>
      <c r="Q68" t="b">
        <f>$F$88=0</f>
        <v>0</v>
      </c>
    </row>
    <row r="69" spans="1:17" ht="16" thickBot="1">
      <c r="I69" s="17" t="s">
        <v>154</v>
      </c>
      <c r="J69" s="13"/>
      <c r="K69" s="13"/>
      <c r="L69" s="13"/>
      <c r="M69" s="17" t="s">
        <v>155</v>
      </c>
      <c r="N69" s="13"/>
      <c r="O69" s="13"/>
      <c r="Q69">
        <f>COUNT($B$70:$B$72)</f>
        <v>3</v>
      </c>
    </row>
    <row r="70" spans="1:17" ht="22" thickTop="1" thickBot="1">
      <c r="A70" t="s">
        <v>0</v>
      </c>
      <c r="B70" s="22">
        <v>0.23893394177325172</v>
      </c>
      <c r="I70" s="13" t="s">
        <v>113</v>
      </c>
      <c r="J70" s="25" t="b">
        <f>AND(J72 &lt;= J73, J73 &lt;= J74)</f>
        <v>1</v>
      </c>
      <c r="K70" s="13"/>
      <c r="L70" s="13"/>
      <c r="M70" s="13" t="s">
        <v>113</v>
      </c>
      <c r="N70" s="25" t="b">
        <f>AND(N72&lt;=N74, N74&lt;=N72+N74,N72+N74&lt;=N73)</f>
        <v>1</v>
      </c>
      <c r="O70" s="13"/>
      <c r="Q70" t="b">
        <f>$B$70&lt;=$B$71</f>
        <v>1</v>
      </c>
    </row>
    <row r="71" spans="1:17" ht="21" thickTop="1">
      <c r="A71" t="s">
        <v>1</v>
      </c>
      <c r="B71" s="22">
        <v>0.43176615059886514</v>
      </c>
      <c r="I71" s="13" t="s">
        <v>9</v>
      </c>
      <c r="J71" s="13"/>
      <c r="K71" s="13"/>
      <c r="L71" s="13"/>
      <c r="M71" s="13" t="s">
        <v>115</v>
      </c>
      <c r="N71" s="13"/>
      <c r="O71" s="13"/>
      <c r="Q71" t="b">
        <f>$B$71&lt;=$B$73</f>
        <v>1</v>
      </c>
    </row>
    <row r="72" spans="1:17" ht="20">
      <c r="A72" t="s">
        <v>2</v>
      </c>
      <c r="B72" s="22">
        <v>0.90918563630891025</v>
      </c>
      <c r="I72" s="8" t="s">
        <v>160</v>
      </c>
      <c r="J72" s="8">
        <f>B70</f>
        <v>0.23893394177325172</v>
      </c>
      <c r="K72" s="13"/>
      <c r="L72" s="13"/>
      <c r="M72" s="13" t="s">
        <v>160</v>
      </c>
      <c r="N72" s="13">
        <f>B70</f>
        <v>0.23893394177325172</v>
      </c>
      <c r="O72" s="13"/>
      <c r="Q72" t="b">
        <f>$B$73&lt;=$B$72</f>
        <v>1</v>
      </c>
    </row>
    <row r="73" spans="1:17" ht="21" thickBot="1">
      <c r="A73" t="s">
        <v>3</v>
      </c>
      <c r="B73" s="28">
        <v>0.5</v>
      </c>
      <c r="C73" t="s">
        <v>29</v>
      </c>
      <c r="I73" s="8" t="s">
        <v>161</v>
      </c>
      <c r="J73" s="8">
        <f>B71</f>
        <v>0.43176615059886514</v>
      </c>
      <c r="K73" s="13"/>
      <c r="L73" s="13"/>
      <c r="M73" s="13" t="s">
        <v>161</v>
      </c>
      <c r="N73" s="13">
        <f>1</f>
        <v>1</v>
      </c>
      <c r="O73" s="13"/>
      <c r="Q73">
        <f>{32767,32767,0.000001,0.01,FALSE,FALSE,TRUE,1,1,1,0.0001,TRUE}</f>
        <v>32767</v>
      </c>
    </row>
    <row r="74" spans="1:17" ht="16" thickTop="1">
      <c r="I74" s="8" t="s">
        <v>162</v>
      </c>
      <c r="J74" s="8">
        <f>B73</f>
        <v>0.5</v>
      </c>
      <c r="K74" s="13"/>
      <c r="L74" s="13"/>
      <c r="M74" s="13" t="s">
        <v>3</v>
      </c>
      <c r="N74" s="13">
        <f>B73</f>
        <v>0.5</v>
      </c>
      <c r="O74" s="13"/>
      <c r="Q74">
        <f>{0,0,0,100,0,FALSE,TRUE,0.075,0,0,FALSE,30}</f>
        <v>0</v>
      </c>
    </row>
    <row r="75" spans="1:17" ht="20">
      <c r="A75" t="s">
        <v>13</v>
      </c>
      <c r="I75" s="18" t="s">
        <v>112</v>
      </c>
      <c r="J75" s="14">
        <f xml:space="preserve"> (  ((2*J72 + J74 - J73) / (2*J74)) + ((J73 - J72)^3 - J72^3) / (6*J73*J74^2) )</f>
        <v>0.53611132641610104</v>
      </c>
      <c r="K75" s="13" t="s">
        <v>14</v>
      </c>
      <c r="L75" s="13"/>
      <c r="M75" s="18" t="s">
        <v>112</v>
      </c>
      <c r="N75" s="13">
        <f>(2*N72+N74-N73)/(2*N74) + ( (N73-N72)^3 - N72^3) / (6*N73*N74^2)</f>
        <v>0.26265805413918503</v>
      </c>
      <c r="O75" s="13" t="s">
        <v>15</v>
      </c>
    </row>
    <row r="76" spans="1:17">
      <c r="B76" s="7">
        <f>J75</f>
        <v>0.53611132641610104</v>
      </c>
      <c r="C76" t="s">
        <v>14</v>
      </c>
      <c r="D76">
        <f>N75</f>
        <v>0.26265805413918503</v>
      </c>
      <c r="E76" t="s">
        <v>15</v>
      </c>
      <c r="I76" s="13" t="s">
        <v>163</v>
      </c>
      <c r="J76" s="13"/>
      <c r="K76" s="13"/>
      <c r="L76" s="13"/>
      <c r="M76" s="13" t="s">
        <v>163</v>
      </c>
      <c r="N76" s="13"/>
      <c r="O76" s="13"/>
    </row>
    <row r="77" spans="1:17" ht="21" thickBot="1">
      <c r="A77" t="s">
        <v>106</v>
      </c>
      <c r="B77">
        <f>-beta + (1-B71)*(1+beta) + B71*(1 + 2*beta)*(1-B76)</f>
        <v>0.73734197950147029</v>
      </c>
      <c r="C77" t="s">
        <v>107</v>
      </c>
      <c r="D77">
        <f>1-D76</f>
        <v>0.73734194586081503</v>
      </c>
      <c r="E77" t="s">
        <v>117</v>
      </c>
      <c r="F77" s="21">
        <f>ABS(B77-D77)</f>
        <v>3.3640655261457653E-8</v>
      </c>
      <c r="I77" s="17" t="s">
        <v>156</v>
      </c>
      <c r="J77" s="13"/>
      <c r="K77" s="13"/>
      <c r="L77" s="13"/>
      <c r="M77" s="17" t="s">
        <v>157</v>
      </c>
      <c r="N77" s="13"/>
      <c r="O77" s="13"/>
    </row>
    <row r="78" spans="1:17" ht="22" thickTop="1" thickBot="1">
      <c r="I78" s="13" t="s">
        <v>113</v>
      </c>
      <c r="J78" s="25" t="b">
        <f>AND(J81 &lt;=J80, J80&lt;=J82)</f>
        <v>1</v>
      </c>
      <c r="K78" s="13"/>
      <c r="L78" s="13"/>
      <c r="M78" s="13" t="s">
        <v>113</v>
      </c>
      <c r="N78" s="25" t="b">
        <f>AND(N79&lt;=N82, N82&lt;=N80, N80&lt;=N79+N82, N79+N82&lt;=N81, N81&lt;=1)</f>
        <v>1</v>
      </c>
      <c r="O78" s="13"/>
    </row>
    <row r="79" spans="1:17" ht="16" thickTop="1">
      <c r="A79" t="s">
        <v>11</v>
      </c>
      <c r="I79" s="13" t="s">
        <v>10</v>
      </c>
      <c r="J79" s="13"/>
      <c r="K79" s="13"/>
      <c r="L79" s="13"/>
      <c r="M79" s="13" t="s">
        <v>160</v>
      </c>
      <c r="N79" s="13">
        <f>B71</f>
        <v>0.43176615059886514</v>
      </c>
      <c r="O79" s="13"/>
    </row>
    <row r="80" spans="1:17">
      <c r="B80" s="7">
        <f>J83</f>
        <v>0.92002189937138623</v>
      </c>
      <c r="C80" t="s">
        <v>16</v>
      </c>
      <c r="D80">
        <f>N83</f>
        <v>8.4519259615062028E-5</v>
      </c>
      <c r="E80" t="s">
        <v>17</v>
      </c>
      <c r="I80" s="8" t="s">
        <v>160</v>
      </c>
      <c r="J80" s="8">
        <f>B71</f>
        <v>0.43176615059886514</v>
      </c>
      <c r="K80" s="13"/>
      <c r="L80" s="13"/>
      <c r="M80" s="13" t="s">
        <v>164</v>
      </c>
      <c r="N80" s="13">
        <f>B72</f>
        <v>0.90918563630891025</v>
      </c>
      <c r="O80" s="13"/>
    </row>
    <row r="81" spans="1:15" ht="20">
      <c r="A81" t="s">
        <v>108</v>
      </c>
      <c r="B81">
        <f>-beta + (B70*(1-B80) + (1-B72)*(1-D80))*(1 + 2*beta) / (B70+1-B72)</f>
        <v>6.290761076499507E-7</v>
      </c>
      <c r="C81" t="s">
        <v>109</v>
      </c>
      <c r="D81">
        <v>0</v>
      </c>
      <c r="E81" t="s">
        <v>118</v>
      </c>
      <c r="F81" s="21">
        <f>ABS(B81-D81)</f>
        <v>6.290761076499507E-7</v>
      </c>
      <c r="I81" s="8" t="s">
        <v>161</v>
      </c>
      <c r="J81" s="8">
        <f>B70</f>
        <v>0.23893394177325172</v>
      </c>
      <c r="K81" s="13"/>
      <c r="L81" s="13"/>
      <c r="M81" s="13" t="s">
        <v>161</v>
      </c>
      <c r="N81" s="13">
        <f>1</f>
        <v>1</v>
      </c>
      <c r="O81" s="13"/>
    </row>
    <row r="82" spans="1:15">
      <c r="I82" s="8" t="s">
        <v>162</v>
      </c>
      <c r="J82" s="8">
        <f>B73</f>
        <v>0.5</v>
      </c>
      <c r="K82" s="13"/>
      <c r="L82" s="13"/>
      <c r="M82" s="13" t="s">
        <v>3</v>
      </c>
      <c r="N82" s="13">
        <f>B73</f>
        <v>0.5</v>
      </c>
      <c r="O82" s="13"/>
    </row>
    <row r="83" spans="1:15" ht="20">
      <c r="A83" t="s">
        <v>12</v>
      </c>
      <c r="I83" s="18" t="s">
        <v>112</v>
      </c>
      <c r="J83" s="14">
        <f xml:space="preserve"> ((1/(2*J82^2)) * (J82^2 - J80^2 + J80*J81 + 2*J80*J82 - J81*J82) - J81^2/(6*J82^2))</f>
        <v>0.92002189937138623</v>
      </c>
      <c r="K83" s="13" t="s">
        <v>16</v>
      </c>
      <c r="L83" s="13"/>
      <c r="M83" s="18" t="s">
        <v>112</v>
      </c>
      <c r="N83" s="13">
        <f>(((N79+N82)^3 - N80^3)/3 + N80^2*(N79+N82) - N80*(N79+N82)^2) / (2*N82^2*(N81-N80))</f>
        <v>8.4519259615062028E-5</v>
      </c>
      <c r="O83" s="13" t="s">
        <v>17</v>
      </c>
    </row>
    <row r="84" spans="1:15">
      <c r="B84">
        <f>J91</f>
        <v>0.99998222287048055</v>
      </c>
      <c r="C84" t="s">
        <v>18</v>
      </c>
      <c r="D84" s="7">
        <f>N91</f>
        <v>0.86351154859423096</v>
      </c>
      <c r="E84" t="s">
        <v>19</v>
      </c>
      <c r="I84" s="13" t="s">
        <v>163</v>
      </c>
      <c r="J84" s="13"/>
      <c r="K84" s="13"/>
      <c r="L84" s="13"/>
      <c r="M84" s="13" t="s">
        <v>163</v>
      </c>
      <c r="N84" s="13"/>
      <c r="O84" s="13"/>
    </row>
    <row r="85" spans="1:15" ht="21" thickBot="1">
      <c r="A85" t="s">
        <v>110</v>
      </c>
      <c r="B85">
        <f>-beta + (1-B71)*(1+beta) + B71*(1 + 2*beta)*(1 - B84)</f>
        <v>0.13649072549061364</v>
      </c>
      <c r="C85" t="s">
        <v>107</v>
      </c>
      <c r="D85">
        <f xml:space="preserve"> 1-D84</f>
        <v>0.13648845140576904</v>
      </c>
      <c r="E85" t="s">
        <v>119</v>
      </c>
      <c r="F85" s="21">
        <f>ABS(B85-D85)</f>
        <v>2.2740848446001216E-6</v>
      </c>
      <c r="I85" s="17" t="s">
        <v>168</v>
      </c>
      <c r="J85" s="13"/>
      <c r="K85" s="13"/>
      <c r="L85" s="13"/>
      <c r="M85" s="17" t="s">
        <v>159</v>
      </c>
      <c r="N85" s="13"/>
      <c r="O85" s="13"/>
    </row>
    <row r="86" spans="1:15" ht="22" thickTop="1" thickBot="1">
      <c r="I86" s="13" t="s">
        <v>113</v>
      </c>
      <c r="J86" s="25" t="b">
        <f>AND(J89&lt;=J90, J90&lt;=J88,J88&lt;=J89+J90)</f>
        <v>1</v>
      </c>
      <c r="K86" s="13"/>
      <c r="L86" s="13"/>
      <c r="M86" s="13" t="s">
        <v>113</v>
      </c>
      <c r="N86" s="25" t="b">
        <f>AND(N90&lt;=N88, N88&lt;=N89, N89 &lt;=N88+N90)</f>
        <v>1</v>
      </c>
      <c r="O86" s="13"/>
    </row>
    <row r="87" spans="1:15" ht="16" thickTop="1">
      <c r="I87" s="13" t="s">
        <v>10</v>
      </c>
      <c r="J87" s="13"/>
      <c r="K87" s="13"/>
      <c r="L87" s="13"/>
      <c r="M87" s="13" t="s">
        <v>8</v>
      </c>
      <c r="N87" s="13"/>
      <c r="O87" s="13"/>
    </row>
    <row r="88" spans="1:15" ht="20">
      <c r="E88" t="s">
        <v>21</v>
      </c>
      <c r="F88" s="24">
        <f>SUM(F77,F81,F85)</f>
        <v>2.93680160751153E-6</v>
      </c>
      <c r="G88" t="s">
        <v>30</v>
      </c>
      <c r="I88" s="13" t="s">
        <v>160</v>
      </c>
      <c r="J88" s="13">
        <f>B72</f>
        <v>0.90918563630891025</v>
      </c>
      <c r="K88" s="13"/>
      <c r="L88" s="13"/>
      <c r="M88" s="13" t="s">
        <v>160</v>
      </c>
      <c r="N88" s="13">
        <f>B72</f>
        <v>0.90918563630891025</v>
      </c>
      <c r="O88" s="13"/>
    </row>
    <row r="89" spans="1:15">
      <c r="I89" s="13" t="s">
        <v>161</v>
      </c>
      <c r="J89" s="13">
        <f>B71</f>
        <v>0.43176615059886514</v>
      </c>
      <c r="K89" s="13"/>
      <c r="L89" s="13"/>
      <c r="M89" s="13" t="s">
        <v>161</v>
      </c>
      <c r="N89" s="13">
        <f>1</f>
        <v>1</v>
      </c>
      <c r="O89" s="13"/>
    </row>
    <row r="90" spans="1:15">
      <c r="I90" s="13" t="s">
        <v>3</v>
      </c>
      <c r="J90" s="13">
        <f>B73</f>
        <v>0.5</v>
      </c>
      <c r="K90" s="13"/>
      <c r="L90" s="13"/>
      <c r="M90" s="13" t="s">
        <v>3</v>
      </c>
      <c r="N90" s="13">
        <f>B73</f>
        <v>0.5</v>
      </c>
      <c r="O90" s="13"/>
    </row>
    <row r="91" spans="1:15" ht="20">
      <c r="I91" s="18" t="s">
        <v>112</v>
      </c>
      <c r="J91" s="13">
        <f>1 - (J89+J90-J88)^3/(6*J89*J90^2)</f>
        <v>0.99998222287048055</v>
      </c>
      <c r="K91" s="13" t="s">
        <v>18</v>
      </c>
      <c r="L91" s="13"/>
      <c r="M91" s="18" t="s">
        <v>112</v>
      </c>
      <c r="N91" s="13">
        <f xml:space="preserve"> (N88+N90-N89) / N90 + (N88+N89-N90)*(N89-N88)/(2*N89*N90) + ((N89-N88)^3-N90^3)/(6*N89*N90^2)</f>
        <v>0.86351154859423096</v>
      </c>
      <c r="O91" s="13" t="s">
        <v>19</v>
      </c>
    </row>
    <row r="92" spans="1:15">
      <c r="I92" s="3"/>
      <c r="J92" s="3"/>
      <c r="L92" s="3"/>
      <c r="M92" s="3"/>
    </row>
    <row r="93" spans="1:15">
      <c r="I93" s="3"/>
      <c r="J93" s="3"/>
      <c r="L93" s="3"/>
      <c r="M93" s="3"/>
    </row>
    <row r="94" spans="1:15" ht="18">
      <c r="I94" s="5"/>
      <c r="J94" s="4"/>
      <c r="L94" s="5"/>
      <c r="M94" s="4"/>
    </row>
    <row r="101" spans="11:15">
      <c r="K101" s="13"/>
      <c r="O101" s="13"/>
    </row>
    <row r="102" spans="11:15">
      <c r="K102" s="13"/>
      <c r="O102" s="13"/>
    </row>
    <row r="103" spans="11:15">
      <c r="K103" s="13"/>
      <c r="O103" s="13"/>
    </row>
    <row r="104" spans="11:15">
      <c r="K104" s="13"/>
      <c r="O104" s="13"/>
    </row>
    <row r="105" spans="11:15">
      <c r="K105" s="13"/>
      <c r="O105" s="13"/>
    </row>
    <row r="106" spans="11:15">
      <c r="K106" s="13"/>
      <c r="O106" s="13"/>
    </row>
    <row r="107" spans="11:15">
      <c r="K107" s="13"/>
      <c r="O107" s="13"/>
    </row>
    <row r="108" spans="11:15">
      <c r="K108" s="13"/>
      <c r="O108" s="13"/>
    </row>
    <row r="109" spans="11:15">
      <c r="K109" s="13"/>
      <c r="O109" s="13"/>
    </row>
    <row r="110" spans="11:15">
      <c r="K110" s="13"/>
      <c r="O110" s="13"/>
    </row>
    <row r="111" spans="11:15">
      <c r="K111" s="13"/>
      <c r="O111" s="13"/>
    </row>
    <row r="112" spans="11:15">
      <c r="K112" s="13"/>
      <c r="O112" s="13"/>
    </row>
    <row r="113" spans="11:15">
      <c r="K113" s="13"/>
      <c r="O113" s="13"/>
    </row>
    <row r="114" spans="11:15">
      <c r="K114" s="13"/>
      <c r="O114" s="13"/>
    </row>
    <row r="115" spans="11:15">
      <c r="K115" s="13"/>
      <c r="O115" s="13"/>
    </row>
    <row r="116" spans="11:15">
      <c r="K116" s="13"/>
      <c r="O116" s="13"/>
    </row>
    <row r="117" spans="11:15">
      <c r="K117" s="13"/>
      <c r="O117" s="13"/>
    </row>
    <row r="118" spans="11:15">
      <c r="K118" s="13"/>
      <c r="O118" s="13"/>
    </row>
    <row r="119" spans="11:15">
      <c r="K119" s="13"/>
      <c r="O119" s="13"/>
    </row>
    <row r="120" spans="11:15">
      <c r="K120" s="13"/>
      <c r="O120" s="13"/>
    </row>
    <row r="121" spans="11:15">
      <c r="K121" s="13"/>
      <c r="O121" s="13"/>
    </row>
    <row r="122" spans="11:15">
      <c r="K122" s="13"/>
      <c r="O122" s="13"/>
    </row>
    <row r="123" spans="11:15">
      <c r="K123" s="13"/>
      <c r="O123" s="13"/>
    </row>
    <row r="124" spans="11:15">
      <c r="K124" s="13"/>
      <c r="O124" s="13"/>
    </row>
    <row r="125" spans="11:15">
      <c r="K125" s="13"/>
      <c r="O125" s="13"/>
    </row>
  </sheetData>
  <conditionalFormatting sqref="B11">
    <cfRule type="containsText" dxfId="283" priority="37" operator="containsText" text="FALSE">
      <formula>NOT(ISERROR(SEARCH("FALSE",B11)))</formula>
    </cfRule>
    <cfRule type="containsText" dxfId="282" priority="38" operator="containsText" text="TRUE">
      <formula>NOT(ISERROR(SEARCH("TRUE",B11)))</formula>
    </cfRule>
  </conditionalFormatting>
  <conditionalFormatting sqref="E11">
    <cfRule type="containsText" dxfId="281" priority="35" operator="containsText" text="FALSE">
      <formula>NOT(ISERROR(SEARCH("FALSE",E11)))</formula>
    </cfRule>
    <cfRule type="containsText" dxfId="280" priority="36" operator="containsText" text="TRUE">
      <formula>NOT(ISERROR(SEARCH("TRUE",E11)))</formula>
    </cfRule>
  </conditionalFormatting>
  <conditionalFormatting sqref="B20">
    <cfRule type="containsText" dxfId="279" priority="33" operator="containsText" text="FALSE">
      <formula>NOT(ISERROR(SEARCH("FALSE",B20)))</formula>
    </cfRule>
    <cfRule type="containsText" dxfId="278" priority="34" operator="containsText" text="TRUE">
      <formula>NOT(ISERROR(SEARCH("TRUE",B20)))</formula>
    </cfRule>
  </conditionalFormatting>
  <conditionalFormatting sqref="E20">
    <cfRule type="containsText" dxfId="277" priority="31" operator="containsText" text="FALSE">
      <formula>NOT(ISERROR(SEARCH("FALSE",E20)))</formula>
    </cfRule>
    <cfRule type="containsText" dxfId="276" priority="32" operator="containsText" text="TRUE">
      <formula>NOT(ISERROR(SEARCH("TRUE",E20)))</formula>
    </cfRule>
  </conditionalFormatting>
  <conditionalFormatting sqref="H20">
    <cfRule type="containsText" dxfId="275" priority="29" operator="containsText" text="FALSE">
      <formula>NOT(ISERROR(SEARCH("FALSE",H20)))</formula>
    </cfRule>
    <cfRule type="containsText" dxfId="274" priority="30" operator="containsText" text="TRUE">
      <formula>NOT(ISERROR(SEARCH("TRUE",H20)))</formula>
    </cfRule>
  </conditionalFormatting>
  <conditionalFormatting sqref="K20">
    <cfRule type="containsText" dxfId="273" priority="27" operator="containsText" text="FALSE">
      <formula>NOT(ISERROR(SEARCH("FALSE",K20)))</formula>
    </cfRule>
    <cfRule type="containsText" dxfId="272" priority="28" operator="containsText" text="TRUE">
      <formula>NOT(ISERROR(SEARCH("TRUE",K20)))</formula>
    </cfRule>
  </conditionalFormatting>
  <conditionalFormatting sqref="H31">
    <cfRule type="containsText" dxfId="271" priority="25" operator="containsText" text="FALSE">
      <formula>NOT(ISERROR(SEARCH("FALSE",H31)))</formula>
    </cfRule>
    <cfRule type="containsText" dxfId="270" priority="26" operator="containsText" text="TRUE">
      <formula>NOT(ISERROR(SEARCH("TRUE",H31)))</formula>
    </cfRule>
  </conditionalFormatting>
  <conditionalFormatting sqref="E31">
    <cfRule type="containsText" dxfId="269" priority="23" operator="containsText" text="FALSE">
      <formula>NOT(ISERROR(SEARCH("FALSE",E31)))</formula>
    </cfRule>
    <cfRule type="containsText" dxfId="268" priority="24" operator="containsText" text="TRUE">
      <formula>NOT(ISERROR(SEARCH("TRUE",E31)))</formula>
    </cfRule>
  </conditionalFormatting>
  <conditionalFormatting sqref="B31">
    <cfRule type="containsText" dxfId="267" priority="21" operator="containsText" text="FALSE">
      <formula>NOT(ISERROR(SEARCH("FALSE",B31)))</formula>
    </cfRule>
    <cfRule type="containsText" dxfId="266" priority="22" operator="containsText" text="TRUE">
      <formula>NOT(ISERROR(SEARCH("TRUE",B31)))</formula>
    </cfRule>
  </conditionalFormatting>
  <conditionalFormatting sqref="B43">
    <cfRule type="containsText" dxfId="265" priority="19" operator="containsText" text="FALSE">
      <formula>NOT(ISERROR(SEARCH("FALSE",B43)))</formula>
    </cfRule>
    <cfRule type="containsText" dxfId="264" priority="20" operator="containsText" text="TRUE">
      <formula>NOT(ISERROR(SEARCH("TRUE",B43)))</formula>
    </cfRule>
  </conditionalFormatting>
  <conditionalFormatting sqref="B52">
    <cfRule type="containsText" dxfId="263" priority="17" operator="containsText" text="FALSE">
      <formula>NOT(ISERROR(SEARCH("FALSE",B52)))</formula>
    </cfRule>
    <cfRule type="containsText" dxfId="262" priority="18" operator="containsText" text="TRUE">
      <formula>NOT(ISERROR(SEARCH("TRUE",B52)))</formula>
    </cfRule>
  </conditionalFormatting>
  <conditionalFormatting sqref="E52">
    <cfRule type="containsText" dxfId="261" priority="15" operator="containsText" text="FALSE">
      <formula>NOT(ISERROR(SEARCH("FALSE",E52)))</formula>
    </cfRule>
    <cfRule type="containsText" dxfId="260" priority="16" operator="containsText" text="TRUE">
      <formula>NOT(ISERROR(SEARCH("TRUE",E52)))</formula>
    </cfRule>
  </conditionalFormatting>
  <conditionalFormatting sqref="H52">
    <cfRule type="containsText" dxfId="259" priority="13" operator="containsText" text="FALSE">
      <formula>NOT(ISERROR(SEARCH("FALSE",H52)))</formula>
    </cfRule>
    <cfRule type="containsText" dxfId="258" priority="14" operator="containsText" text="TRUE">
      <formula>NOT(ISERROR(SEARCH("TRUE",H52)))</formula>
    </cfRule>
  </conditionalFormatting>
  <conditionalFormatting sqref="J70">
    <cfRule type="containsText" dxfId="257" priority="11" operator="containsText" text="FALSE">
      <formula>NOT(ISERROR(SEARCH("FALSE",J70)))</formula>
    </cfRule>
    <cfRule type="containsText" dxfId="256" priority="12" operator="containsText" text="TRUE">
      <formula>NOT(ISERROR(SEARCH("TRUE",J70)))</formula>
    </cfRule>
  </conditionalFormatting>
  <conditionalFormatting sqref="N70">
    <cfRule type="containsText" dxfId="255" priority="9" operator="containsText" text="FALSE">
      <formula>NOT(ISERROR(SEARCH("FALSE",N70)))</formula>
    </cfRule>
    <cfRule type="containsText" dxfId="254" priority="10" operator="containsText" text="TRUE">
      <formula>NOT(ISERROR(SEARCH("TRUE",N70)))</formula>
    </cfRule>
  </conditionalFormatting>
  <conditionalFormatting sqref="J78">
    <cfRule type="containsText" dxfId="253" priority="7" operator="containsText" text="FALSE">
      <formula>NOT(ISERROR(SEARCH("FALSE",J78)))</formula>
    </cfRule>
    <cfRule type="containsText" dxfId="252" priority="8" operator="containsText" text="TRUE">
      <formula>NOT(ISERROR(SEARCH("TRUE",J78)))</formula>
    </cfRule>
  </conditionalFormatting>
  <conditionalFormatting sqref="N78">
    <cfRule type="containsText" dxfId="251" priority="5" operator="containsText" text="FALSE">
      <formula>NOT(ISERROR(SEARCH("FALSE",N78)))</formula>
    </cfRule>
    <cfRule type="containsText" dxfId="250" priority="6" operator="containsText" text="TRUE">
      <formula>NOT(ISERROR(SEARCH("TRUE",N78)))</formula>
    </cfRule>
  </conditionalFormatting>
  <conditionalFormatting sqref="J86">
    <cfRule type="containsText" dxfId="249" priority="3" operator="containsText" text="FALSE">
      <formula>NOT(ISERROR(SEARCH("FALSE",J86)))</formula>
    </cfRule>
    <cfRule type="containsText" dxfId="248" priority="4" operator="containsText" text="TRUE">
      <formula>NOT(ISERROR(SEARCH("TRUE",J86)))</formula>
    </cfRule>
  </conditionalFormatting>
  <conditionalFormatting sqref="N86">
    <cfRule type="containsText" dxfId="247" priority="1" operator="containsText" text="FALSE">
      <formula>NOT(ISERROR(SEARCH("FALSE",N86)))</formula>
    </cfRule>
    <cfRule type="containsText" dxfId="246" priority="2" operator="containsText" text="TRUE">
      <formula>NOT(ISERROR(SEARCH("TRUE",N86)))</formula>
    </cfRule>
  </conditionalFormatting>
  <pageMargins left="0.75" right="0.75" top="1" bottom="1" header="0.5" footer="0.5"/>
  <pageSetup orientation="portrait" horizontalDpi="4294967292" verticalDpi="4294967292"/>
  <legacy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Q271"/>
  <sheetViews>
    <sheetView workbookViewId="0">
      <selection activeCell="F195" sqref="F195"/>
    </sheetView>
  </sheetViews>
  <sheetFormatPr baseColWidth="10" defaultRowHeight="15" x14ac:dyDescent="0"/>
  <cols>
    <col min="6" max="6" width="14.83203125" customWidth="1"/>
  </cols>
  <sheetData>
    <row r="4" spans="1:17">
      <c r="A4" t="s">
        <v>104</v>
      </c>
      <c r="I4" t="s">
        <v>177</v>
      </c>
      <c r="K4" s="13"/>
      <c r="O4" s="13"/>
      <c r="Q4" t="s">
        <v>116</v>
      </c>
    </row>
    <row r="5" spans="1:17">
      <c r="A5" t="s">
        <v>120</v>
      </c>
      <c r="I5" t="s">
        <v>163</v>
      </c>
      <c r="K5" s="13"/>
      <c r="O5" s="13"/>
      <c r="Q5" t="b">
        <f>$F$25=0</f>
        <v>0</v>
      </c>
    </row>
    <row r="6" spans="1:17" ht="16" thickBot="1">
      <c r="I6" s="17" t="s">
        <v>171</v>
      </c>
      <c r="J6" s="13"/>
      <c r="K6" s="13"/>
      <c r="M6" s="17" t="s">
        <v>171</v>
      </c>
      <c r="N6" s="13"/>
      <c r="O6" s="13"/>
      <c r="Q6">
        <f>COUNT($B$7:$B$9)</f>
        <v>3</v>
      </c>
    </row>
    <row r="7" spans="1:17" ht="22" thickTop="1" thickBot="1">
      <c r="A7" t="s">
        <v>0</v>
      </c>
      <c r="B7" s="22">
        <v>0.22224185630053972</v>
      </c>
      <c r="I7" s="13" t="s">
        <v>113</v>
      </c>
      <c r="J7" s="25" t="b">
        <f>AND(J11&lt;=J9, J9&lt;=J9+J11, J9+J11&lt;= J10, J10&lt;=1)</f>
        <v>1</v>
      </c>
      <c r="K7" s="13"/>
      <c r="M7" s="13" t="s">
        <v>113</v>
      </c>
      <c r="N7" s="25" t="b">
        <f>AND(N11&lt;=N9, N9&lt;=N9+N11, N9+N11&lt;= N10, N10&lt;=1)</f>
        <v>1</v>
      </c>
      <c r="O7" s="13"/>
      <c r="Q7" t="b">
        <f>$B$10&lt;=$B$7</f>
        <v>1</v>
      </c>
    </row>
    <row r="8" spans="1:17" ht="21" thickTop="1">
      <c r="A8" t="s">
        <v>1</v>
      </c>
      <c r="B8" s="22">
        <v>0.44448399746614931</v>
      </c>
      <c r="I8" s="13" t="s">
        <v>9</v>
      </c>
      <c r="J8" s="13"/>
      <c r="K8" s="13"/>
      <c r="M8" s="13" t="s">
        <v>9</v>
      </c>
      <c r="N8" s="13"/>
      <c r="O8" s="13"/>
      <c r="Q8" t="b">
        <f>$B$7&lt;=$B$8</f>
        <v>1</v>
      </c>
    </row>
    <row r="9" spans="1:17" ht="20">
      <c r="A9" t="s">
        <v>2</v>
      </c>
      <c r="B9" s="22">
        <v>0.88887899872011544</v>
      </c>
      <c r="I9" s="13" t="s">
        <v>160</v>
      </c>
      <c r="J9" s="13">
        <f>B7</f>
        <v>0.22224185630053972</v>
      </c>
      <c r="K9" s="13"/>
      <c r="M9" s="13" t="s">
        <v>160</v>
      </c>
      <c r="N9" s="13">
        <f>B7</f>
        <v>0.22224185630053972</v>
      </c>
      <c r="O9" s="13"/>
      <c r="Q9" t="b">
        <f>$B$8&lt;=$B$9</f>
        <v>1</v>
      </c>
    </row>
    <row r="10" spans="1:17" ht="21" thickBot="1">
      <c r="A10" t="s">
        <v>3</v>
      </c>
      <c r="B10" s="28">
        <v>0.1</v>
      </c>
      <c r="C10" t="s">
        <v>29</v>
      </c>
      <c r="I10" s="13" t="s">
        <v>161</v>
      </c>
      <c r="J10" s="13">
        <f>B8</f>
        <v>0.44448399746614931</v>
      </c>
      <c r="K10" s="13"/>
      <c r="M10" s="13" t="s">
        <v>161</v>
      </c>
      <c r="N10" s="13">
        <f>1</f>
        <v>1</v>
      </c>
      <c r="O10" s="13"/>
      <c r="Q10">
        <f>{32767,32767,0.000001,0.01,FALSE,FALSE,TRUE,1,1,1,0.0001,TRUE}</f>
        <v>32767</v>
      </c>
    </row>
    <row r="11" spans="1:17" ht="16" thickTop="1">
      <c r="I11" s="13" t="s">
        <v>3</v>
      </c>
      <c r="J11" s="13">
        <f>B10</f>
        <v>0.1</v>
      </c>
      <c r="K11" s="13"/>
      <c r="M11" s="13" t="s">
        <v>3</v>
      </c>
      <c r="N11" s="13">
        <f>B10</f>
        <v>0.1</v>
      </c>
      <c r="O11" s="13"/>
      <c r="Q11">
        <f>{0,0,0,100,0,FALSE,TRUE,0.075,0,0,FALSE,30}</f>
        <v>0</v>
      </c>
    </row>
    <row r="12" spans="1:17" ht="20">
      <c r="A12" t="s">
        <v>13</v>
      </c>
      <c r="I12" s="18" t="s">
        <v>112</v>
      </c>
      <c r="J12" s="13">
        <f>J9/J10</f>
        <v>0.49999967955531416</v>
      </c>
      <c r="K12" s="13" t="s">
        <v>14</v>
      </c>
      <c r="M12" s="18" t="s">
        <v>112</v>
      </c>
      <c r="N12" s="13">
        <f>N9/N10</f>
        <v>0.22224185630053972</v>
      </c>
      <c r="O12" s="13" t="s">
        <v>15</v>
      </c>
    </row>
    <row r="13" spans="1:17">
      <c r="B13">
        <f>J12</f>
        <v>0.49999967955531416</v>
      </c>
      <c r="C13" t="s">
        <v>14</v>
      </c>
      <c r="D13">
        <f>N12</f>
        <v>0.22224185630053972</v>
      </c>
      <c r="E13" t="s">
        <v>15</v>
      </c>
      <c r="I13" t="s">
        <v>163</v>
      </c>
      <c r="K13" s="13"/>
      <c r="M13" t="s">
        <v>163</v>
      </c>
      <c r="O13" s="13"/>
    </row>
    <row r="14" spans="1:17" ht="21" thickBot="1">
      <c r="A14" t="s">
        <v>106</v>
      </c>
      <c r="B14">
        <f>-beta + (1-B8)*(1+beta) + B8*(1 + 2*beta)*(1-B13)</f>
        <v>0.77775842856453026</v>
      </c>
      <c r="C14" t="s">
        <v>107</v>
      </c>
      <c r="D14">
        <f>1-D13</f>
        <v>0.77775814369946028</v>
      </c>
      <c r="E14" t="s">
        <v>117</v>
      </c>
      <c r="F14" s="21">
        <f>ABS(B14-D14)</f>
        <v>2.8486506997715821E-7</v>
      </c>
      <c r="I14" s="17" t="s">
        <v>169</v>
      </c>
      <c r="J14" s="13"/>
      <c r="K14" s="13"/>
      <c r="M14" s="17" t="s">
        <v>176</v>
      </c>
      <c r="N14" s="13"/>
      <c r="O14" s="13"/>
    </row>
    <row r="15" spans="1:17" ht="22" thickTop="1" thickBot="1">
      <c r="I15" s="13" t="s">
        <v>113</v>
      </c>
      <c r="J15" s="25" t="b">
        <f>AND(J18+J19&lt;=J17, J17&lt;=1)</f>
        <v>1</v>
      </c>
      <c r="K15" s="13"/>
      <c r="M15" s="13" t="s">
        <v>113</v>
      </c>
      <c r="N15" s="25" t="b">
        <f>AND(N16+N19&lt;=N17, N17&lt;=1)</f>
        <v>1</v>
      </c>
      <c r="O15" s="13"/>
    </row>
    <row r="16" spans="1:17" ht="16" thickTop="1">
      <c r="A16" t="s">
        <v>11</v>
      </c>
      <c r="I16" s="13" t="s">
        <v>10</v>
      </c>
      <c r="J16" s="13"/>
      <c r="K16" s="13"/>
      <c r="M16" s="13" t="s">
        <v>160</v>
      </c>
      <c r="N16" s="13">
        <f>B8</f>
        <v>0.44448399746614931</v>
      </c>
      <c r="O16" s="13"/>
    </row>
    <row r="17" spans="1:17">
      <c r="B17">
        <f>J20</f>
        <v>1</v>
      </c>
      <c r="C17" t="s">
        <v>16</v>
      </c>
      <c r="D17">
        <f>N20</f>
        <v>0</v>
      </c>
      <c r="E17" t="s">
        <v>17</v>
      </c>
      <c r="I17" s="13" t="s">
        <v>160</v>
      </c>
      <c r="J17" s="13">
        <f>B8</f>
        <v>0.44448399746614931</v>
      </c>
      <c r="K17" s="13"/>
      <c r="M17" s="13" t="s">
        <v>164</v>
      </c>
      <c r="N17" s="13">
        <f>B9</f>
        <v>0.88887899872011544</v>
      </c>
      <c r="O17" s="13"/>
    </row>
    <row r="18" spans="1:17" ht="20">
      <c r="A18" t="s">
        <v>108</v>
      </c>
      <c r="B18">
        <f>-beta + (B7*(1-B17) + (1-B9)*(1-D17))*(1 + 2*beta) / (B7+1-B9)</f>
        <v>4.3873882793477037E-7</v>
      </c>
      <c r="C18" t="s">
        <v>109</v>
      </c>
      <c r="D18">
        <v>0</v>
      </c>
      <c r="E18" t="s">
        <v>118</v>
      </c>
      <c r="F18" s="21">
        <f>ABS(B18-D18)</f>
        <v>4.3873882793477037E-7</v>
      </c>
      <c r="I18" s="13" t="s">
        <v>161</v>
      </c>
      <c r="J18" s="13">
        <f>B7</f>
        <v>0.22224185630053972</v>
      </c>
      <c r="K18" s="13"/>
      <c r="M18" s="13" t="s">
        <v>161</v>
      </c>
      <c r="N18" s="13">
        <f>1</f>
        <v>1</v>
      </c>
      <c r="O18" s="13"/>
    </row>
    <row r="19" spans="1:17">
      <c r="I19" s="13" t="s">
        <v>3</v>
      </c>
      <c r="J19" s="13">
        <f>B10</f>
        <v>0.1</v>
      </c>
      <c r="K19" s="13"/>
      <c r="M19" s="13" t="s">
        <v>3</v>
      </c>
      <c r="N19" s="13">
        <f>B10</f>
        <v>0.1</v>
      </c>
      <c r="O19" s="13"/>
    </row>
    <row r="20" spans="1:17" ht="20">
      <c r="A20" t="s">
        <v>12</v>
      </c>
      <c r="I20" s="18" t="s">
        <v>112</v>
      </c>
      <c r="J20" s="13">
        <f>1</f>
        <v>1</v>
      </c>
      <c r="K20" s="13" t="s">
        <v>16</v>
      </c>
      <c r="M20" s="18" t="s">
        <v>112</v>
      </c>
      <c r="N20" s="13">
        <v>0</v>
      </c>
      <c r="O20" s="13" t="s">
        <v>17</v>
      </c>
    </row>
    <row r="21" spans="1:17">
      <c r="B21">
        <f>J28</f>
        <v>1</v>
      </c>
      <c r="C21" t="s">
        <v>18</v>
      </c>
      <c r="D21">
        <f>N28</f>
        <v>0.88887899872011544</v>
      </c>
      <c r="E21" t="s">
        <v>19</v>
      </c>
      <c r="I21" t="s">
        <v>163</v>
      </c>
      <c r="K21" s="13"/>
      <c r="M21" t="s">
        <v>163</v>
      </c>
      <c r="O21" s="13"/>
    </row>
    <row r="22" spans="1:17" ht="21" thickBot="1">
      <c r="A22" t="s">
        <v>110</v>
      </c>
      <c r="B22">
        <f>-beta + (1-B8)*(1+beta) + B8*(1 + 2*beta)*(1 - B21)</f>
        <v>0.11103200506770139</v>
      </c>
      <c r="C22" t="s">
        <v>107</v>
      </c>
      <c r="D22">
        <f xml:space="preserve"> 1-D21</f>
        <v>0.11112100127988456</v>
      </c>
      <c r="E22" t="s">
        <v>119</v>
      </c>
      <c r="F22" s="21">
        <f>ABS(B22-D22)</f>
        <v>8.8996212183167778E-5</v>
      </c>
      <c r="I22" s="17" t="s">
        <v>169</v>
      </c>
      <c r="J22" s="13"/>
      <c r="K22" s="13"/>
      <c r="M22" s="17" t="s">
        <v>171</v>
      </c>
      <c r="N22" s="13"/>
      <c r="O22" s="13"/>
    </row>
    <row r="23" spans="1:17" ht="22" thickTop="1" thickBot="1">
      <c r="I23" s="13" t="s">
        <v>113</v>
      </c>
      <c r="J23" s="25" t="b">
        <f>AND(J26+J27&lt;=J25, J25&lt;=1)</f>
        <v>1</v>
      </c>
      <c r="K23" s="13"/>
      <c r="M23" s="13" t="s">
        <v>113</v>
      </c>
      <c r="N23" s="25" t="b">
        <f>AND(N27&lt;=N25, N25&lt;=N25+N27, N25+N27&lt;= N26, N26&lt;=1)</f>
        <v>1</v>
      </c>
      <c r="O23" s="13"/>
    </row>
    <row r="24" spans="1:17" ht="16" thickTop="1">
      <c r="I24" s="13" t="s">
        <v>10</v>
      </c>
      <c r="J24" s="13"/>
      <c r="K24" s="13"/>
      <c r="M24" s="13" t="s">
        <v>9</v>
      </c>
      <c r="N24" s="13"/>
      <c r="O24" s="13"/>
    </row>
    <row r="25" spans="1:17" ht="20">
      <c r="E25" t="s">
        <v>21</v>
      </c>
      <c r="F25" s="24">
        <f>SUM(F14,F18,F22)</f>
        <v>8.9719816081079706E-5</v>
      </c>
      <c r="G25" t="s">
        <v>30</v>
      </c>
      <c r="I25" s="13" t="s">
        <v>160</v>
      </c>
      <c r="J25" s="13">
        <f>B9</f>
        <v>0.88887899872011544</v>
      </c>
      <c r="K25" s="13"/>
      <c r="M25" s="13" t="s">
        <v>160</v>
      </c>
      <c r="N25" s="13">
        <f>B9</f>
        <v>0.88887899872011544</v>
      </c>
      <c r="O25" s="13"/>
    </row>
    <row r="26" spans="1:17">
      <c r="I26" s="13" t="s">
        <v>161</v>
      </c>
      <c r="J26" s="13">
        <f>B8</f>
        <v>0.44448399746614931</v>
      </c>
      <c r="K26" s="13"/>
      <c r="M26" s="13" t="s">
        <v>161</v>
      </c>
      <c r="N26" s="13">
        <f>1</f>
        <v>1</v>
      </c>
      <c r="O26" s="13"/>
    </row>
    <row r="27" spans="1:17">
      <c r="I27" s="13" t="s">
        <v>3</v>
      </c>
      <c r="J27" s="13">
        <f>B10</f>
        <v>0.1</v>
      </c>
      <c r="K27" s="13"/>
      <c r="M27" s="13" t="s">
        <v>3</v>
      </c>
      <c r="N27" s="13">
        <f>B10</f>
        <v>0.1</v>
      </c>
      <c r="O27" s="13"/>
    </row>
    <row r="28" spans="1:17" ht="20">
      <c r="I28" s="18" t="s">
        <v>112</v>
      </c>
      <c r="J28" s="13">
        <f>1</f>
        <v>1</v>
      </c>
      <c r="K28" s="13" t="s">
        <v>18</v>
      </c>
      <c r="M28" s="18" t="s">
        <v>112</v>
      </c>
      <c r="N28" s="13">
        <f>N25/N26</f>
        <v>0.88887899872011544</v>
      </c>
      <c r="O28" s="13" t="s">
        <v>19</v>
      </c>
    </row>
    <row r="29" spans="1:17">
      <c r="I29" t="s">
        <v>163</v>
      </c>
      <c r="M29" t="s">
        <v>163</v>
      </c>
    </row>
    <row r="30" spans="1:17">
      <c r="I30" t="s">
        <v>163</v>
      </c>
      <c r="M30" t="s">
        <v>163</v>
      </c>
    </row>
    <row r="31" spans="1:17">
      <c r="A31" t="s">
        <v>104</v>
      </c>
      <c r="I31" t="s">
        <v>177</v>
      </c>
      <c r="K31" s="13"/>
      <c r="M31" t="s">
        <v>163</v>
      </c>
      <c r="O31" s="13"/>
      <c r="Q31" t="s">
        <v>116</v>
      </c>
    </row>
    <row r="32" spans="1:17">
      <c r="A32" t="s">
        <v>121</v>
      </c>
      <c r="I32" t="s">
        <v>163</v>
      </c>
      <c r="K32" s="13"/>
      <c r="M32" t="s">
        <v>163</v>
      </c>
      <c r="O32" s="13"/>
      <c r="Q32" t="b">
        <f>$F$52=0</f>
        <v>0</v>
      </c>
    </row>
    <row r="33" spans="1:17" ht="16" thickBot="1">
      <c r="I33" s="17" t="s">
        <v>171</v>
      </c>
      <c r="J33" s="13"/>
      <c r="K33" s="13"/>
      <c r="M33" s="17" t="s">
        <v>171</v>
      </c>
      <c r="N33" s="13"/>
      <c r="O33" s="13"/>
      <c r="Q33">
        <f>COUNT($B$34:$B$36)</f>
        <v>3</v>
      </c>
    </row>
    <row r="34" spans="1:17" ht="22" thickTop="1" thickBot="1">
      <c r="A34" t="s">
        <v>0</v>
      </c>
      <c r="B34" s="22">
        <v>0.22156529433238542</v>
      </c>
      <c r="I34" s="13" t="s">
        <v>113</v>
      </c>
      <c r="J34" s="25" t="b">
        <f>AND(J38&lt;=J36, J36&lt;=J36+J38, J36+J38&lt;= J37, J37&lt;=1)</f>
        <v>1</v>
      </c>
      <c r="K34" s="13"/>
      <c r="M34" s="13" t="s">
        <v>113</v>
      </c>
      <c r="N34" s="25" t="b">
        <f>AND(N38&lt;=N36, N36&lt;=N36+N38, N36+N38&lt;= N37, N37&lt;=1)</f>
        <v>1</v>
      </c>
      <c r="O34" s="13"/>
      <c r="Q34" t="b">
        <f>$B$34&lt;=$B$35</f>
        <v>1</v>
      </c>
    </row>
    <row r="35" spans="1:17" ht="21" thickTop="1">
      <c r="A35" t="s">
        <v>1</v>
      </c>
      <c r="B35" s="22">
        <v>0.44313071279982963</v>
      </c>
      <c r="I35" s="13" t="s">
        <v>9</v>
      </c>
      <c r="J35" s="13"/>
      <c r="K35" s="13"/>
      <c r="M35" s="13" t="s">
        <v>9</v>
      </c>
      <c r="N35" s="13"/>
      <c r="O35" s="13"/>
      <c r="Q35" t="b">
        <f>$B$35&lt;=$B$36</f>
        <v>1</v>
      </c>
    </row>
    <row r="36" spans="1:17" ht="20">
      <c r="A36" t="s">
        <v>2</v>
      </c>
      <c r="B36" s="22">
        <v>0.88921734738368385</v>
      </c>
      <c r="I36" s="13" t="s">
        <v>160</v>
      </c>
      <c r="J36" s="13">
        <f>B34</f>
        <v>0.22156529433238542</v>
      </c>
      <c r="K36" s="13"/>
      <c r="M36" s="13" t="s">
        <v>160</v>
      </c>
      <c r="N36" s="13">
        <f>B34</f>
        <v>0.22156529433238542</v>
      </c>
      <c r="O36" s="13"/>
      <c r="Q36" t="b">
        <f>$B$37&lt;=$B$34</f>
        <v>1</v>
      </c>
    </row>
    <row r="37" spans="1:17" ht="21" thickBot="1">
      <c r="A37" t="s">
        <v>3</v>
      </c>
      <c r="B37" s="28">
        <v>0.2</v>
      </c>
      <c r="C37" t="s">
        <v>29</v>
      </c>
      <c r="I37" s="13" t="s">
        <v>161</v>
      </c>
      <c r="J37" s="13">
        <f>B35</f>
        <v>0.44313071279982963</v>
      </c>
      <c r="K37" s="13"/>
      <c r="M37" s="13" t="s">
        <v>161</v>
      </c>
      <c r="N37" s="13">
        <f>1</f>
        <v>1</v>
      </c>
      <c r="O37" s="13"/>
      <c r="Q37">
        <f>{32767,32767,0.000001,0.01,FALSE,FALSE,TRUE,1,1,1,0.0001,TRUE}</f>
        <v>32767</v>
      </c>
    </row>
    <row r="38" spans="1:17" ht="16" thickTop="1">
      <c r="I38" s="13" t="s">
        <v>3</v>
      </c>
      <c r="J38" s="13">
        <f>B37</f>
        <v>0.2</v>
      </c>
      <c r="K38" s="13"/>
      <c r="M38" s="13" t="s">
        <v>3</v>
      </c>
      <c r="N38" s="13">
        <f>B37</f>
        <v>0.2</v>
      </c>
      <c r="O38" s="13"/>
      <c r="Q38">
        <f>{0,0,0,100,0,FALSE,TRUE,0.075,0,0,FALSE,30}</f>
        <v>0</v>
      </c>
    </row>
    <row r="39" spans="1:17" ht="20">
      <c r="A39" t="s">
        <v>13</v>
      </c>
      <c r="I39" s="18" t="s">
        <v>112</v>
      </c>
      <c r="J39" s="13">
        <f>J36/J37</f>
        <v>0.49999985993403839</v>
      </c>
      <c r="K39" s="13" t="s">
        <v>14</v>
      </c>
      <c r="M39" s="18" t="s">
        <v>112</v>
      </c>
      <c r="N39" s="13">
        <f>N36/N37</f>
        <v>0.22156529433238542</v>
      </c>
      <c r="O39" s="13" t="s">
        <v>15</v>
      </c>
    </row>
    <row r="40" spans="1:17">
      <c r="B40">
        <f>J39</f>
        <v>0.49999985993403839</v>
      </c>
      <c r="C40" t="s">
        <v>14</v>
      </c>
      <c r="D40">
        <f>N39</f>
        <v>0.22156529433238542</v>
      </c>
      <c r="E40" t="s">
        <v>15</v>
      </c>
      <c r="I40" t="s">
        <v>163</v>
      </c>
      <c r="K40" s="13"/>
      <c r="M40" t="s">
        <v>163</v>
      </c>
      <c r="O40" s="13"/>
    </row>
    <row r="41" spans="1:17" ht="21" thickBot="1">
      <c r="A41" t="s">
        <v>106</v>
      </c>
      <c r="B41">
        <f>-beta + (1-B35)*(1+beta) + B35*(1 + 2*beta)*(1-B40)</f>
        <v>0.77843482980267342</v>
      </c>
      <c r="C41" t="s">
        <v>107</v>
      </c>
      <c r="D41">
        <f>1-D40</f>
        <v>0.77843470566761463</v>
      </c>
      <c r="E41" t="s">
        <v>117</v>
      </c>
      <c r="F41" s="21">
        <f>ABS(B41-D41)</f>
        <v>1.2413505878772213E-7</v>
      </c>
      <c r="I41" s="17" t="s">
        <v>169</v>
      </c>
      <c r="J41" s="13"/>
      <c r="K41" s="13"/>
      <c r="M41" s="17" t="s">
        <v>176</v>
      </c>
      <c r="N41" s="13"/>
      <c r="O41" s="13"/>
    </row>
    <row r="42" spans="1:17" ht="22" thickTop="1" thickBot="1">
      <c r="I42" s="13" t="s">
        <v>113</v>
      </c>
      <c r="J42" s="25" t="b">
        <f>AND(J45+J46&lt;=J44, J44&lt;=1)</f>
        <v>1</v>
      </c>
      <c r="K42" s="13"/>
      <c r="M42" s="13" t="s">
        <v>113</v>
      </c>
      <c r="N42" s="25" t="b">
        <f>AND(N43+N46&lt;=N44, N44&lt;=1)</f>
        <v>1</v>
      </c>
      <c r="O42" s="13"/>
    </row>
    <row r="43" spans="1:17" ht="16" thickTop="1">
      <c r="A43" t="s">
        <v>11</v>
      </c>
      <c r="I43" s="13" t="s">
        <v>10</v>
      </c>
      <c r="J43" s="13"/>
      <c r="K43" s="13"/>
      <c r="M43" s="13" t="s">
        <v>160</v>
      </c>
      <c r="N43" s="13">
        <f>B35</f>
        <v>0.44313071279982963</v>
      </c>
      <c r="O43" s="13"/>
    </row>
    <row r="44" spans="1:17">
      <c r="B44">
        <f>J47</f>
        <v>1</v>
      </c>
      <c r="C44" t="s">
        <v>16</v>
      </c>
      <c r="D44">
        <f>N47</f>
        <v>0</v>
      </c>
      <c r="E44" t="s">
        <v>17</v>
      </c>
      <c r="I44" s="13" t="s">
        <v>160</v>
      </c>
      <c r="J44" s="13">
        <f>B35</f>
        <v>0.44313071279982963</v>
      </c>
      <c r="K44" s="13"/>
      <c r="M44" s="13" t="s">
        <v>164</v>
      </c>
      <c r="N44" s="13">
        <f>B36</f>
        <v>0.88921734738368385</v>
      </c>
      <c r="O44" s="13"/>
    </row>
    <row r="45" spans="1:17" ht="20">
      <c r="A45" t="s">
        <v>108</v>
      </c>
      <c r="B45">
        <f>-beta + (B34*(1-B44) + (1-B36)*(1-D44))*(1 + 2*beta) / (B34+1-B36)</f>
        <v>3.2797695892483603E-8</v>
      </c>
      <c r="C45" t="s">
        <v>109</v>
      </c>
      <c r="D45">
        <v>0</v>
      </c>
      <c r="E45" t="s">
        <v>118</v>
      </c>
      <c r="F45" s="21">
        <f>ABS(B45-D45)</f>
        <v>3.2797695892483603E-8</v>
      </c>
      <c r="I45" s="13" t="s">
        <v>161</v>
      </c>
      <c r="J45" s="13">
        <f>B34</f>
        <v>0.22156529433238542</v>
      </c>
      <c r="K45" s="13"/>
      <c r="M45" s="13" t="s">
        <v>161</v>
      </c>
      <c r="N45" s="13">
        <f>1</f>
        <v>1</v>
      </c>
      <c r="O45" s="13"/>
    </row>
    <row r="46" spans="1:17">
      <c r="I46" s="13" t="s">
        <v>3</v>
      </c>
      <c r="J46" s="13">
        <f>B37</f>
        <v>0.2</v>
      </c>
      <c r="K46" s="13"/>
      <c r="M46" s="13" t="s">
        <v>3</v>
      </c>
      <c r="N46" s="13">
        <f>B37</f>
        <v>0.2</v>
      </c>
      <c r="O46" s="13"/>
    </row>
    <row r="47" spans="1:17" ht="20">
      <c r="A47" t="s">
        <v>12</v>
      </c>
      <c r="I47" s="18" t="s">
        <v>112</v>
      </c>
      <c r="J47" s="13">
        <f>1</f>
        <v>1</v>
      </c>
      <c r="K47" s="13" t="s">
        <v>16</v>
      </c>
      <c r="M47" s="18" t="s">
        <v>112</v>
      </c>
      <c r="N47" s="13">
        <v>0</v>
      </c>
      <c r="O47" s="13" t="s">
        <v>17</v>
      </c>
    </row>
    <row r="48" spans="1:17">
      <c r="B48">
        <f>J55</f>
        <v>1</v>
      </c>
      <c r="C48" t="s">
        <v>18</v>
      </c>
      <c r="D48">
        <f>N55</f>
        <v>0.88625840384537058</v>
      </c>
      <c r="E48" t="s">
        <v>19</v>
      </c>
      <c r="I48" t="s">
        <v>163</v>
      </c>
      <c r="K48" s="13"/>
      <c r="M48" t="s">
        <v>163</v>
      </c>
      <c r="O48" s="13"/>
    </row>
    <row r="49" spans="1:17" ht="21" thickBot="1">
      <c r="A49" t="s">
        <v>110</v>
      </c>
      <c r="B49">
        <f>-beta + (1-B35)*(1+beta) + B35*(1 + 2*beta)*(1 - B48)</f>
        <v>0.11373857440034074</v>
      </c>
      <c r="C49" t="s">
        <v>107</v>
      </c>
      <c r="D49">
        <f xml:space="preserve"> 1-D48</f>
        <v>0.11374159615462942</v>
      </c>
      <c r="E49" t="s">
        <v>119</v>
      </c>
      <c r="F49" s="21">
        <f>ABS(B49-D49)</f>
        <v>3.0217542886790127E-6</v>
      </c>
      <c r="I49" s="17" t="s">
        <v>169</v>
      </c>
      <c r="J49" s="13"/>
      <c r="K49" s="13"/>
      <c r="M49" s="17" t="s">
        <v>159</v>
      </c>
      <c r="N49" s="13"/>
      <c r="O49" s="13"/>
    </row>
    <row r="50" spans="1:17" ht="22" thickTop="1" thickBot="1">
      <c r="I50" s="13" t="s">
        <v>113</v>
      </c>
      <c r="J50" s="25" t="b">
        <f>AND(J53+J54&lt;=J52, J52&lt;=1)</f>
        <v>1</v>
      </c>
      <c r="K50" s="13"/>
      <c r="M50" s="13" t="s">
        <v>113</v>
      </c>
      <c r="N50" s="25" t="b">
        <f>AND(N54&lt;=N52, N52&lt;=N53, N53 &lt;=N52+N54)</f>
        <v>1</v>
      </c>
      <c r="O50" s="13"/>
    </row>
    <row r="51" spans="1:17" ht="16" thickTop="1">
      <c r="I51" s="13" t="s">
        <v>10</v>
      </c>
      <c r="J51" s="13"/>
      <c r="K51" s="13"/>
      <c r="M51" s="13" t="s">
        <v>8</v>
      </c>
      <c r="N51" s="13"/>
      <c r="O51" s="13"/>
    </row>
    <row r="52" spans="1:17" ht="20">
      <c r="E52" t="s">
        <v>21</v>
      </c>
      <c r="F52" s="24">
        <f>SUM(F41,F45,F49)</f>
        <v>3.1786870433592185E-6</v>
      </c>
      <c r="G52" t="s">
        <v>30</v>
      </c>
      <c r="I52" s="13" t="s">
        <v>160</v>
      </c>
      <c r="J52" s="13">
        <f>B36</f>
        <v>0.88921734738368385</v>
      </c>
      <c r="K52" s="13"/>
      <c r="M52" s="13" t="s">
        <v>160</v>
      </c>
      <c r="N52" s="13">
        <f>B36</f>
        <v>0.88921734738368385</v>
      </c>
      <c r="O52" s="13"/>
    </row>
    <row r="53" spans="1:17">
      <c r="I53" s="13" t="s">
        <v>161</v>
      </c>
      <c r="J53" s="13">
        <f>B35</f>
        <v>0.44313071279982963</v>
      </c>
      <c r="K53" s="13"/>
      <c r="M53" s="13" t="s">
        <v>161</v>
      </c>
      <c r="N53" s="13">
        <f>1</f>
        <v>1</v>
      </c>
      <c r="O53" s="13"/>
    </row>
    <row r="54" spans="1:17">
      <c r="I54" s="13" t="s">
        <v>3</v>
      </c>
      <c r="J54" s="13">
        <f>B37</f>
        <v>0.2</v>
      </c>
      <c r="K54" s="13"/>
      <c r="M54" s="13" t="s">
        <v>3</v>
      </c>
      <c r="N54" s="13">
        <f>B37</f>
        <v>0.2</v>
      </c>
      <c r="O54" s="13"/>
    </row>
    <row r="55" spans="1:17" ht="20">
      <c r="I55" s="18" t="s">
        <v>112</v>
      </c>
      <c r="J55" s="13">
        <f>1</f>
        <v>1</v>
      </c>
      <c r="K55" s="13" t="s">
        <v>18</v>
      </c>
      <c r="M55" s="18" t="s">
        <v>112</v>
      </c>
      <c r="N55" s="13">
        <f xml:space="preserve"> (N52+N54-N53) / N54 + (N52+N53-N54)*(N53-N52)/(2*N53*N54) + ((N53-N52)^3-N54^3)/(6*N53*N54^2)</f>
        <v>0.88625840384537058</v>
      </c>
      <c r="O55" s="13" t="s">
        <v>19</v>
      </c>
    </row>
    <row r="56" spans="1:17">
      <c r="I56" t="s">
        <v>163</v>
      </c>
      <c r="M56" t="s">
        <v>163</v>
      </c>
    </row>
    <row r="57" spans="1:17">
      <c r="I57" t="s">
        <v>163</v>
      </c>
      <c r="M57" t="s">
        <v>163</v>
      </c>
    </row>
    <row r="58" spans="1:17">
      <c r="A58" t="s">
        <v>104</v>
      </c>
      <c r="I58" t="s">
        <v>177</v>
      </c>
      <c r="K58" s="13"/>
      <c r="M58" t="s">
        <v>163</v>
      </c>
      <c r="O58" s="13"/>
      <c r="Q58" t="s">
        <v>116</v>
      </c>
    </row>
    <row r="59" spans="1:17">
      <c r="A59" t="s">
        <v>122</v>
      </c>
      <c r="I59" t="s">
        <v>163</v>
      </c>
      <c r="K59" s="13"/>
      <c r="M59" t="s">
        <v>163</v>
      </c>
      <c r="O59" s="13"/>
      <c r="Q59" t="b">
        <f>$F$79=0</f>
        <v>0</v>
      </c>
    </row>
    <row r="60" spans="1:17" ht="16" thickBot="1">
      <c r="I60" s="17" t="s">
        <v>167</v>
      </c>
      <c r="J60" s="13"/>
      <c r="K60" s="13"/>
      <c r="M60" s="17" t="s">
        <v>155</v>
      </c>
      <c r="N60" s="13"/>
      <c r="O60" s="13"/>
      <c r="Q60">
        <f>COUNT($B$61:$B$63)</f>
        <v>3</v>
      </c>
    </row>
    <row r="61" spans="1:17" ht="22" thickTop="1" thickBot="1">
      <c r="A61" t="s">
        <v>0</v>
      </c>
      <c r="B61" s="22">
        <v>0.28237837955444478</v>
      </c>
      <c r="I61" s="13" t="s">
        <v>113</v>
      </c>
      <c r="J61" s="25" t="b">
        <f>AND(J63&lt;=J65, J65&lt;=J64, J64&lt;=J63+J65)</f>
        <v>1</v>
      </c>
      <c r="K61" s="13"/>
      <c r="M61" s="13" t="s">
        <v>113</v>
      </c>
      <c r="N61" s="25" t="b">
        <f>AND(N63&lt;=N65, N65&lt;=N63+N65,N63+N65&lt;=N64)</f>
        <v>1</v>
      </c>
      <c r="O61" s="13"/>
      <c r="Q61" t="b">
        <f>$B$61&lt;=$B$62</f>
        <v>1</v>
      </c>
    </row>
    <row r="62" spans="1:17" ht="21" thickTop="1">
      <c r="A62" t="s">
        <v>1</v>
      </c>
      <c r="B62" s="22">
        <v>0.42989915225779968</v>
      </c>
      <c r="I62" s="13" t="s">
        <v>103</v>
      </c>
      <c r="J62" s="13"/>
      <c r="K62" s="13"/>
      <c r="M62" s="13" t="s">
        <v>115</v>
      </c>
      <c r="N62" s="13"/>
      <c r="O62" s="13"/>
      <c r="Q62" t="b">
        <f>$B$62&lt;=$B$63</f>
        <v>1</v>
      </c>
    </row>
    <row r="63" spans="1:17" ht="20">
      <c r="A63" t="s">
        <v>2</v>
      </c>
      <c r="B63" s="22">
        <v>0.86865837819750613</v>
      </c>
      <c r="I63" s="13" t="s">
        <v>160</v>
      </c>
      <c r="J63" s="13">
        <f>B61</f>
        <v>0.28237837955444478</v>
      </c>
      <c r="K63" s="13"/>
      <c r="M63" s="13" t="s">
        <v>160</v>
      </c>
      <c r="N63" s="13">
        <f>B61</f>
        <v>0.28237837955444478</v>
      </c>
      <c r="O63" s="13"/>
      <c r="Q63" t="b">
        <f>$B$64&lt;=$B$61</f>
        <v>0</v>
      </c>
    </row>
    <row r="64" spans="1:17" ht="21" thickBot="1">
      <c r="A64" t="s">
        <v>3</v>
      </c>
      <c r="B64" s="28">
        <v>0.3</v>
      </c>
      <c r="C64" t="s">
        <v>29</v>
      </c>
      <c r="I64" s="13" t="s">
        <v>161</v>
      </c>
      <c r="J64" s="13">
        <f>B62</f>
        <v>0.42989915225779968</v>
      </c>
      <c r="K64" s="13"/>
      <c r="M64" s="13" t="s">
        <v>161</v>
      </c>
      <c r="N64" s="13">
        <f>1</f>
        <v>1</v>
      </c>
      <c r="O64" s="13"/>
      <c r="Q64">
        <f>{32767,32767,0.000001,0.01,FALSE,FALSE,TRUE,1,1,1,0.0001,TRUE}</f>
        <v>32767</v>
      </c>
    </row>
    <row r="65" spans="1:17" ht="16" thickTop="1">
      <c r="I65" s="13" t="s">
        <v>3</v>
      </c>
      <c r="J65" s="13">
        <f>B64</f>
        <v>0.3</v>
      </c>
      <c r="K65" s="13"/>
      <c r="M65" s="13" t="s">
        <v>3</v>
      </c>
      <c r="N65" s="13">
        <f>B64</f>
        <v>0.3</v>
      </c>
      <c r="O65" s="13"/>
      <c r="Q65">
        <f>{0,0,0,100,0,FALSE,TRUE,0.075,0,0,FALSE,30}</f>
        <v>0</v>
      </c>
    </row>
    <row r="66" spans="1:17" ht="20">
      <c r="A66" t="s">
        <v>13</v>
      </c>
      <c r="I66" s="18" t="s">
        <v>112</v>
      </c>
      <c r="J66" s="13">
        <f>(J65^3 - J63^3 + 3*J65*J63^2 +3*J65^2*J63) / (6 *J64*J65^2)</f>
        <v>0.65687152720574304</v>
      </c>
      <c r="K66" s="13" t="s">
        <v>14</v>
      </c>
      <c r="M66" s="18" t="s">
        <v>112</v>
      </c>
      <c r="N66" s="13">
        <f>(2*N63+N65-N64)/(2*N65) + ( (N64-N63)^3 - N63^3) / (6*N64*N65^2)</f>
        <v>0.41727087475203123</v>
      </c>
      <c r="O66" s="13" t="s">
        <v>15</v>
      </c>
    </row>
    <row r="67" spans="1:17">
      <c r="B67">
        <f>J66</f>
        <v>0.65687152720574304</v>
      </c>
      <c r="C67" t="s">
        <v>14</v>
      </c>
      <c r="D67">
        <f>N66</f>
        <v>0.41727087475203123</v>
      </c>
      <c r="E67" t="s">
        <v>15</v>
      </c>
      <c r="I67" t="s">
        <v>163</v>
      </c>
      <c r="K67" s="13"/>
      <c r="M67" t="s">
        <v>163</v>
      </c>
      <c r="O67" s="13"/>
    </row>
    <row r="68" spans="1:17" ht="21" thickBot="1">
      <c r="A68" t="s">
        <v>106</v>
      </c>
      <c r="B68">
        <f>-beta + (1-B62)*(1+beta) + B62*(1 + 2*beta)*(1-B67)</f>
        <v>0.58273361419369407</v>
      </c>
      <c r="C68" t="s">
        <v>107</v>
      </c>
      <c r="D68">
        <f>1-D67</f>
        <v>0.58272912524796872</v>
      </c>
      <c r="E68" t="s">
        <v>117</v>
      </c>
      <c r="F68" s="21">
        <f>ABS(B68-D68)</f>
        <v>4.4889457253560749E-6</v>
      </c>
      <c r="I68" s="17" t="s">
        <v>168</v>
      </c>
      <c r="J68" s="13"/>
      <c r="K68" s="13"/>
      <c r="M68" s="17" t="s">
        <v>176</v>
      </c>
      <c r="N68" s="13"/>
      <c r="O68" s="13"/>
    </row>
    <row r="69" spans="1:17" ht="22" thickTop="1" thickBot="1">
      <c r="I69" s="13" t="s">
        <v>113</v>
      </c>
      <c r="J69" s="25" t="b">
        <f>AND(J72&lt;=J73, J73&lt;=J71,J71&lt;=J72+J73)</f>
        <v>1</v>
      </c>
      <c r="K69" s="13"/>
      <c r="M69" s="13" t="s">
        <v>113</v>
      </c>
      <c r="N69" s="25" t="b">
        <f>AND(N70+N73&lt;=N71, N71&lt;=1)</f>
        <v>1</v>
      </c>
      <c r="O69" s="13"/>
    </row>
    <row r="70" spans="1:17" ht="16" thickTop="1">
      <c r="A70" t="s">
        <v>11</v>
      </c>
      <c r="I70" s="13" t="s">
        <v>10</v>
      </c>
      <c r="J70" s="13"/>
      <c r="K70" s="13"/>
      <c r="M70" s="13" t="s">
        <v>160</v>
      </c>
      <c r="N70" s="13">
        <f>B62</f>
        <v>0.42989915225779968</v>
      </c>
      <c r="O70" s="13"/>
    </row>
    <row r="71" spans="1:17">
      <c r="B71">
        <f>J74</f>
        <v>0.97675086250471066</v>
      </c>
      <c r="C71" t="s">
        <v>16</v>
      </c>
      <c r="D71">
        <f>N74</f>
        <v>0</v>
      </c>
      <c r="E71" t="s">
        <v>17</v>
      </c>
      <c r="I71" s="13" t="s">
        <v>160</v>
      </c>
      <c r="J71" s="13">
        <f>B62</f>
        <v>0.42989915225779968</v>
      </c>
      <c r="K71" s="13"/>
      <c r="M71" s="13" t="s">
        <v>164</v>
      </c>
      <c r="N71" s="13">
        <f>B63</f>
        <v>0.86865837819750613</v>
      </c>
      <c r="O71" s="13"/>
    </row>
    <row r="72" spans="1:17" ht="20">
      <c r="A72" t="s">
        <v>108</v>
      </c>
      <c r="B72">
        <f>-beta + (B61*(1-B71) + (1-B63)*(1-D71))*(1 + 2*beta) / (B61+1-B63)</f>
        <v>6.1313008226093757E-8</v>
      </c>
      <c r="C72" t="s">
        <v>109</v>
      </c>
      <c r="D72">
        <v>0</v>
      </c>
      <c r="E72" t="s">
        <v>118</v>
      </c>
      <c r="F72" s="21">
        <f>ABS(B72-D72)</f>
        <v>6.1313008226093757E-8</v>
      </c>
      <c r="I72" s="13" t="s">
        <v>161</v>
      </c>
      <c r="J72" s="13">
        <f>B61</f>
        <v>0.28237837955444478</v>
      </c>
      <c r="K72" s="13"/>
      <c r="M72" s="13" t="s">
        <v>161</v>
      </c>
      <c r="N72" s="13">
        <f>1</f>
        <v>1</v>
      </c>
      <c r="O72" s="13"/>
    </row>
    <row r="73" spans="1:17">
      <c r="I73" s="13" t="s">
        <v>3</v>
      </c>
      <c r="J73" s="13">
        <f>B64</f>
        <v>0.3</v>
      </c>
      <c r="K73" s="13"/>
      <c r="M73" s="13" t="s">
        <v>3</v>
      </c>
      <c r="N73" s="13">
        <f>B64</f>
        <v>0.3</v>
      </c>
      <c r="O73" s="13"/>
    </row>
    <row r="74" spans="1:17" ht="20">
      <c r="A74" t="s">
        <v>12</v>
      </c>
      <c r="I74" s="18" t="s">
        <v>112</v>
      </c>
      <c r="J74" s="13">
        <f>1 - (J72+J73-J71)^3/(6*J72*J73^2)</f>
        <v>0.97675086250471066</v>
      </c>
      <c r="K74" s="13" t="s">
        <v>16</v>
      </c>
      <c r="M74" s="18" t="s">
        <v>112</v>
      </c>
      <c r="N74" s="13">
        <v>0</v>
      </c>
      <c r="O74" s="13" t="s">
        <v>17</v>
      </c>
    </row>
    <row r="75" spans="1:17">
      <c r="B75">
        <f>J82</f>
        <v>1</v>
      </c>
      <c r="C75" t="s">
        <v>18</v>
      </c>
      <c r="D75">
        <f>N82</f>
        <v>0.8597739394032583</v>
      </c>
      <c r="E75" t="s">
        <v>19</v>
      </c>
      <c r="I75" s="13" t="s">
        <v>163</v>
      </c>
      <c r="J75" s="13"/>
      <c r="K75" s="13"/>
      <c r="M75" t="s">
        <v>163</v>
      </c>
      <c r="O75" s="13"/>
    </row>
    <row r="76" spans="1:17" ht="21" thickBot="1">
      <c r="A76" t="s">
        <v>110</v>
      </c>
      <c r="B76">
        <f>-beta + (1-B62)*(1+beta) + B62*(1 + 2*beta)*(1 - B75)</f>
        <v>0.14020169548440053</v>
      </c>
      <c r="C76" t="s">
        <v>107</v>
      </c>
      <c r="D76">
        <f xml:space="preserve"> 1-D75</f>
        <v>0.1402260605967417</v>
      </c>
      <c r="E76" t="s">
        <v>119</v>
      </c>
      <c r="F76" s="21">
        <f>ABS(B76-D76)</f>
        <v>2.4365112341162565E-5</v>
      </c>
      <c r="I76" s="17" t="s">
        <v>169</v>
      </c>
      <c r="J76" s="13"/>
      <c r="K76" s="13"/>
      <c r="M76" s="17" t="s">
        <v>159</v>
      </c>
      <c r="N76" s="13"/>
      <c r="O76" s="13"/>
    </row>
    <row r="77" spans="1:17" ht="22" thickTop="1" thickBot="1">
      <c r="I77" s="13" t="s">
        <v>113</v>
      </c>
      <c r="J77" s="25" t="b">
        <f>AND(J80+J81&lt;=J79, J79&lt;=1)</f>
        <v>1</v>
      </c>
      <c r="K77" s="13"/>
      <c r="M77" s="13" t="s">
        <v>113</v>
      </c>
      <c r="N77" s="25" t="b">
        <f>AND(N81&lt;=N79, N79&lt;=N80, N80 &lt;=N79+N81)</f>
        <v>1</v>
      </c>
      <c r="O77" s="13"/>
    </row>
    <row r="78" spans="1:17" ht="16" thickTop="1">
      <c r="I78" s="13" t="s">
        <v>10</v>
      </c>
      <c r="J78" s="13"/>
      <c r="K78" s="13"/>
      <c r="M78" s="13" t="s">
        <v>8</v>
      </c>
      <c r="N78" s="13"/>
      <c r="O78" s="13"/>
    </row>
    <row r="79" spans="1:17" ht="20">
      <c r="E79" t="s">
        <v>21</v>
      </c>
      <c r="F79" s="24">
        <f>SUM(F68,F72,F76)</f>
        <v>2.8915371074744733E-5</v>
      </c>
      <c r="G79" t="s">
        <v>30</v>
      </c>
      <c r="I79" s="13" t="s">
        <v>160</v>
      </c>
      <c r="J79" s="13">
        <f>B63</f>
        <v>0.86865837819750613</v>
      </c>
      <c r="K79" s="13"/>
      <c r="M79" s="13" t="s">
        <v>160</v>
      </c>
      <c r="N79" s="13">
        <f>B63</f>
        <v>0.86865837819750613</v>
      </c>
      <c r="O79" s="13"/>
    </row>
    <row r="80" spans="1:17">
      <c r="I80" s="13" t="s">
        <v>161</v>
      </c>
      <c r="J80" s="13">
        <f>B62</f>
        <v>0.42989915225779968</v>
      </c>
      <c r="K80" s="13"/>
      <c r="M80" s="13" t="s">
        <v>161</v>
      </c>
      <c r="N80" s="13">
        <f>1</f>
        <v>1</v>
      </c>
      <c r="O80" s="13"/>
    </row>
    <row r="81" spans="1:17">
      <c r="I81" s="13" t="s">
        <v>3</v>
      </c>
      <c r="J81" s="13">
        <f>B64</f>
        <v>0.3</v>
      </c>
      <c r="K81" s="13"/>
      <c r="M81" s="13" t="s">
        <v>3</v>
      </c>
      <c r="N81" s="13">
        <f>B64</f>
        <v>0.3</v>
      </c>
      <c r="O81" s="13"/>
    </row>
    <row r="82" spans="1:17" ht="20">
      <c r="I82" s="18" t="s">
        <v>112</v>
      </c>
      <c r="J82" s="13">
        <f>1</f>
        <v>1</v>
      </c>
      <c r="K82" s="13" t="s">
        <v>18</v>
      </c>
      <c r="M82" s="18" t="s">
        <v>112</v>
      </c>
      <c r="N82" s="13">
        <f xml:space="preserve"> (N79+N81-N80) / N81 + (N79+N80-N81)*(N80-N79)/(2*N80*N81) + ((N80-N79)^3-N81^3)/(6*N80*N81^2)</f>
        <v>0.8597739394032583</v>
      </c>
      <c r="O82" s="13" t="s">
        <v>19</v>
      </c>
    </row>
    <row r="83" spans="1:17">
      <c r="I83" t="s">
        <v>163</v>
      </c>
      <c r="M83" t="s">
        <v>163</v>
      </c>
    </row>
    <row r="84" spans="1:17">
      <c r="I84" t="s">
        <v>163</v>
      </c>
      <c r="M84" t="s">
        <v>163</v>
      </c>
    </row>
    <row r="85" spans="1:17">
      <c r="A85" t="s">
        <v>104</v>
      </c>
      <c r="I85" t="s">
        <v>177</v>
      </c>
      <c r="K85" s="13"/>
      <c r="M85" t="s">
        <v>163</v>
      </c>
      <c r="O85" s="13"/>
      <c r="Q85" t="s">
        <v>116</v>
      </c>
    </row>
    <row r="86" spans="1:17">
      <c r="A86" t="s">
        <v>123</v>
      </c>
      <c r="I86" t="s">
        <v>163</v>
      </c>
      <c r="K86" s="13"/>
      <c r="M86" t="s">
        <v>163</v>
      </c>
      <c r="O86" s="13"/>
      <c r="Q86" t="b">
        <f>$F$106=0</f>
        <v>0</v>
      </c>
    </row>
    <row r="87" spans="1:17" ht="16" thickBot="1">
      <c r="I87" s="17" t="s">
        <v>167</v>
      </c>
      <c r="J87" s="13"/>
      <c r="K87" s="13"/>
      <c r="M87" s="17" t="s">
        <v>155</v>
      </c>
      <c r="N87" s="13"/>
      <c r="O87" s="13"/>
      <c r="Q87">
        <f>COUNT($B$88:$B$90)</f>
        <v>3</v>
      </c>
    </row>
    <row r="88" spans="1:17" ht="22" thickTop="1" thickBot="1">
      <c r="A88" t="s">
        <v>0</v>
      </c>
      <c r="B88" s="22">
        <v>0.23733094701188232</v>
      </c>
      <c r="I88" s="13" t="s">
        <v>113</v>
      </c>
      <c r="J88" s="25" t="b">
        <f>AND(J90&lt;=J92, J92&lt;=J91, J91&lt;=J90+J92)</f>
        <v>1</v>
      </c>
      <c r="K88" s="13"/>
      <c r="M88" s="13" t="s">
        <v>113</v>
      </c>
      <c r="N88" s="25" t="b">
        <f>AND(N90&lt;=N92, N92&lt;=N90+N92,N90+N92&lt;=N91)</f>
        <v>1</v>
      </c>
      <c r="O88" s="13"/>
      <c r="Q88" t="b">
        <f>$B$88&lt;=$B$91</f>
        <v>1</v>
      </c>
    </row>
    <row r="89" spans="1:17" ht="21" thickTop="1">
      <c r="A89" t="s">
        <v>1</v>
      </c>
      <c r="B89" s="22">
        <v>0.43393974766881094</v>
      </c>
      <c r="I89" s="13" t="s">
        <v>103</v>
      </c>
      <c r="J89" s="13"/>
      <c r="K89" s="13"/>
      <c r="M89" s="13" t="s">
        <v>115</v>
      </c>
      <c r="N89" s="13"/>
      <c r="O89" s="13"/>
      <c r="Q89" t="b">
        <f>$B$89&lt;=$B$90</f>
        <v>1</v>
      </c>
    </row>
    <row r="90" spans="1:17" ht="20">
      <c r="A90" t="s">
        <v>2</v>
      </c>
      <c r="B90" s="22">
        <v>0.89448084564785613</v>
      </c>
      <c r="I90" s="13" t="s">
        <v>160</v>
      </c>
      <c r="J90" s="13">
        <f>B88</f>
        <v>0.23733094701188232</v>
      </c>
      <c r="K90" s="13"/>
      <c r="M90" s="13" t="s">
        <v>160</v>
      </c>
      <c r="N90" s="13">
        <f>B88</f>
        <v>0.23733094701188232</v>
      </c>
      <c r="O90" s="13"/>
      <c r="Q90" t="b">
        <f>$B$91&lt;=$B$89</f>
        <v>1</v>
      </c>
    </row>
    <row r="91" spans="1:17" ht="21" thickBot="1">
      <c r="A91" t="s">
        <v>3</v>
      </c>
      <c r="B91" s="28">
        <v>0.4</v>
      </c>
      <c r="C91" t="s">
        <v>29</v>
      </c>
      <c r="I91" s="13" t="s">
        <v>161</v>
      </c>
      <c r="J91" s="13">
        <f>B89</f>
        <v>0.43393974766881094</v>
      </c>
      <c r="K91" s="13"/>
      <c r="M91" s="13" t="s">
        <v>161</v>
      </c>
      <c r="N91" s="13">
        <f>1</f>
        <v>1</v>
      </c>
      <c r="O91" s="13"/>
      <c r="Q91">
        <f>{32767,32767,0.000001,0.01,FALSE,FALSE,TRUE,1,1,1,0.0001,TRUE}</f>
        <v>32767</v>
      </c>
    </row>
    <row r="92" spans="1:17" ht="16" thickTop="1">
      <c r="I92" s="13" t="s">
        <v>3</v>
      </c>
      <c r="J92" s="13">
        <f>B91</f>
        <v>0.4</v>
      </c>
      <c r="K92" s="13"/>
      <c r="M92" s="13" t="s">
        <v>3</v>
      </c>
      <c r="N92" s="13">
        <f>B91</f>
        <v>0.4</v>
      </c>
      <c r="O92" s="13"/>
      <c r="Q92">
        <f>{0,0,0,100,0,FALSE,TRUE,0.075,0,0,FALSE,30}</f>
        <v>0</v>
      </c>
    </row>
    <row r="93" spans="1:17" ht="20">
      <c r="A93" t="s">
        <v>13</v>
      </c>
      <c r="I93" s="18" t="s">
        <v>112</v>
      </c>
      <c r="J93" s="13">
        <f>(J92^3 - J90^3 + 3*J92*J90^2 +3*J92^2*J90) / (6 *J91*J92^2)</f>
        <v>0.55725413711178362</v>
      </c>
      <c r="K93" s="13" t="s">
        <v>14</v>
      </c>
      <c r="M93" s="18" t="s">
        <v>112</v>
      </c>
      <c r="N93" s="13">
        <f>(2*N90+N92-N91)/(2*N92) + ( (N91-N90)^3 - N90^3) / (6*N91*N92^2)</f>
        <v>0.29150372023637439</v>
      </c>
      <c r="O93" s="13" t="s">
        <v>15</v>
      </c>
    </row>
    <row r="94" spans="1:17">
      <c r="B94">
        <f>J93</f>
        <v>0.55725413711178362</v>
      </c>
      <c r="C94" t="s">
        <v>14</v>
      </c>
      <c r="D94">
        <f>N93</f>
        <v>0.29150372023637439</v>
      </c>
      <c r="E94" t="s">
        <v>15</v>
      </c>
      <c r="I94" t="s">
        <v>163</v>
      </c>
      <c r="K94" s="13"/>
      <c r="M94" t="s">
        <v>163</v>
      </c>
      <c r="O94" s="13"/>
    </row>
    <row r="95" spans="1:17" ht="21" thickBot="1">
      <c r="A95" t="s">
        <v>106</v>
      </c>
      <c r="B95">
        <f>-beta + (1-B89)*(1+beta) + B89*(1 + 2*beta)*(1-B94)</f>
        <v>0.7084955887317459</v>
      </c>
      <c r="C95" t="s">
        <v>107</v>
      </c>
      <c r="D95">
        <f>1-D94</f>
        <v>0.70849627976362561</v>
      </c>
      <c r="E95" t="s">
        <v>117</v>
      </c>
      <c r="F95" s="21">
        <f>ABS(B95-D95)</f>
        <v>6.910318797181958E-7</v>
      </c>
      <c r="I95" s="17" t="s">
        <v>168</v>
      </c>
      <c r="J95" s="13"/>
      <c r="K95" s="13"/>
      <c r="M95" s="17" t="s">
        <v>176</v>
      </c>
      <c r="N95" s="13"/>
      <c r="O95" s="13"/>
    </row>
    <row r="96" spans="1:17" ht="22" thickTop="1" thickBot="1">
      <c r="I96" s="13" t="s">
        <v>113</v>
      </c>
      <c r="J96" s="25" t="b">
        <f>AND(J99&lt;=J100, J100&lt;=J98,J98&lt;=J99+J100)</f>
        <v>1</v>
      </c>
      <c r="K96" s="13"/>
      <c r="M96" s="13" t="s">
        <v>113</v>
      </c>
      <c r="N96" s="25" t="b">
        <f>AND(N97+N100&lt;=N98, N98&lt;=1)</f>
        <v>1</v>
      </c>
      <c r="O96" s="13"/>
    </row>
    <row r="97" spans="1:17" ht="16" thickTop="1">
      <c r="A97" t="s">
        <v>11</v>
      </c>
      <c r="I97" s="13" t="s">
        <v>10</v>
      </c>
      <c r="J97" s="13"/>
      <c r="K97" s="13"/>
      <c r="M97" s="13" t="s">
        <v>160</v>
      </c>
      <c r="N97" s="13">
        <f>B89</f>
        <v>0.43393974766881094</v>
      </c>
      <c r="O97" s="13"/>
    </row>
    <row r="98" spans="1:17">
      <c r="B98">
        <f>J101</f>
        <v>0.96307071778144937</v>
      </c>
      <c r="C98" t="s">
        <v>16</v>
      </c>
      <c r="D98">
        <f>N101</f>
        <v>0</v>
      </c>
      <c r="E98" t="s">
        <v>17</v>
      </c>
      <c r="I98" s="13" t="s">
        <v>160</v>
      </c>
      <c r="J98" s="13">
        <f>B89</f>
        <v>0.43393974766881094</v>
      </c>
      <c r="K98" s="13"/>
      <c r="M98" s="13" t="s">
        <v>164</v>
      </c>
      <c r="N98" s="13">
        <f>B90</f>
        <v>0.89448084564785613</v>
      </c>
      <c r="O98" s="13"/>
    </row>
    <row r="99" spans="1:17" ht="20">
      <c r="A99" t="s">
        <v>108</v>
      </c>
      <c r="B99">
        <f>-beta + (B88*(1-B98) + (1-B90)*(1-D98))*(1 + 2*beta) / (B88+1-B90)</f>
        <v>2.176626448635588E-6</v>
      </c>
      <c r="C99" t="s">
        <v>109</v>
      </c>
      <c r="D99">
        <v>0</v>
      </c>
      <c r="E99" t="s">
        <v>118</v>
      </c>
      <c r="F99" s="21">
        <f>ABS(B99-D99)</f>
        <v>2.176626448635588E-6</v>
      </c>
      <c r="I99" s="13" t="s">
        <v>161</v>
      </c>
      <c r="J99" s="13">
        <f>B88</f>
        <v>0.23733094701188232</v>
      </c>
      <c r="K99" s="13"/>
      <c r="M99" s="13" t="s">
        <v>161</v>
      </c>
      <c r="N99" s="13">
        <f>1</f>
        <v>1</v>
      </c>
      <c r="O99" s="13"/>
    </row>
    <row r="100" spans="1:17">
      <c r="I100" s="13" t="s">
        <v>3</v>
      </c>
      <c r="J100" s="13">
        <f>B91</f>
        <v>0.4</v>
      </c>
      <c r="K100" s="13"/>
      <c r="M100" s="13" t="s">
        <v>3</v>
      </c>
      <c r="N100" s="13">
        <f>B91</f>
        <v>0.4</v>
      </c>
      <c r="O100" s="13"/>
    </row>
    <row r="101" spans="1:17" ht="20">
      <c r="A101" t="s">
        <v>12</v>
      </c>
      <c r="I101" s="18" t="s">
        <v>112</v>
      </c>
      <c r="J101" s="13">
        <f>1 - (J99+J100-J98)^3/(6*J99*J100^2)</f>
        <v>0.96307071778144937</v>
      </c>
      <c r="K101" s="13" t="s">
        <v>16</v>
      </c>
      <c r="M101" s="18" t="s">
        <v>112</v>
      </c>
      <c r="N101" s="13">
        <v>0</v>
      </c>
      <c r="O101" s="13" t="s">
        <v>17</v>
      </c>
    </row>
    <row r="102" spans="1:17">
      <c r="B102">
        <f>J109</f>
        <v>1</v>
      </c>
      <c r="C102" t="s">
        <v>18</v>
      </c>
      <c r="D102">
        <f>N109</f>
        <v>0.86787972568547156</v>
      </c>
      <c r="E102" t="s">
        <v>19</v>
      </c>
      <c r="I102" s="13" t="s">
        <v>163</v>
      </c>
      <c r="J102" s="13"/>
      <c r="K102" s="13"/>
      <c r="M102" t="s">
        <v>163</v>
      </c>
      <c r="O102" s="13"/>
    </row>
    <row r="103" spans="1:17" ht="21" thickBot="1">
      <c r="A103" t="s">
        <v>110</v>
      </c>
      <c r="B103">
        <f>-beta + (1-B89)*(1+beta) + B89*(1 + 2*beta)*(1 - B102)</f>
        <v>0.13212050466237812</v>
      </c>
      <c r="C103" t="s">
        <v>107</v>
      </c>
      <c r="D103">
        <f xml:space="preserve"> 1-D102</f>
        <v>0.13212027431452844</v>
      </c>
      <c r="E103" t="s">
        <v>119</v>
      </c>
      <c r="F103" s="21">
        <f>ABS(B103-D103)</f>
        <v>2.3034784968345434E-7</v>
      </c>
      <c r="I103" s="17" t="s">
        <v>169</v>
      </c>
      <c r="J103" s="13"/>
      <c r="K103" s="13"/>
      <c r="M103" s="17" t="s">
        <v>159</v>
      </c>
      <c r="N103" s="13"/>
      <c r="O103" s="13"/>
    </row>
    <row r="104" spans="1:17" ht="22" thickTop="1" thickBot="1">
      <c r="I104" s="13" t="s">
        <v>113</v>
      </c>
      <c r="J104" s="25" t="b">
        <f>AND(J107+J108&lt;=J106, J106&lt;=1)</f>
        <v>1</v>
      </c>
      <c r="K104" s="13"/>
      <c r="M104" s="13" t="s">
        <v>113</v>
      </c>
      <c r="N104" s="25" t="b">
        <f>AND(N108&lt;=N106, N106&lt;=N107, N107 &lt;=N106+N108)</f>
        <v>1</v>
      </c>
      <c r="O104" s="13"/>
    </row>
    <row r="105" spans="1:17" ht="16" thickTop="1">
      <c r="I105" s="13" t="s">
        <v>10</v>
      </c>
      <c r="J105" s="13"/>
      <c r="K105" s="13"/>
      <c r="M105" s="13" t="s">
        <v>8</v>
      </c>
      <c r="N105" s="13"/>
      <c r="O105" s="13"/>
    </row>
    <row r="106" spans="1:17" ht="20">
      <c r="E106" t="s">
        <v>21</v>
      </c>
      <c r="F106" s="24">
        <f>SUM(F95,F99,F103)</f>
        <v>3.0980061780372381E-6</v>
      </c>
      <c r="G106" t="s">
        <v>30</v>
      </c>
      <c r="I106" s="13" t="s">
        <v>160</v>
      </c>
      <c r="J106" s="13">
        <f>B90</f>
        <v>0.89448084564785613</v>
      </c>
      <c r="K106" s="13"/>
      <c r="M106" s="13" t="s">
        <v>160</v>
      </c>
      <c r="N106" s="13">
        <f>B90</f>
        <v>0.89448084564785613</v>
      </c>
      <c r="O106" s="13"/>
    </row>
    <row r="107" spans="1:17">
      <c r="I107" s="13" t="s">
        <v>161</v>
      </c>
      <c r="J107" s="13">
        <f>B89</f>
        <v>0.43393974766881094</v>
      </c>
      <c r="K107" s="13"/>
      <c r="M107" s="13" t="s">
        <v>161</v>
      </c>
      <c r="N107" s="13">
        <f>1</f>
        <v>1</v>
      </c>
      <c r="O107" s="13"/>
    </row>
    <row r="108" spans="1:17">
      <c r="I108" s="13" t="s">
        <v>3</v>
      </c>
      <c r="J108" s="13">
        <f>B91</f>
        <v>0.4</v>
      </c>
      <c r="K108" s="13"/>
      <c r="M108" s="13" t="s">
        <v>3</v>
      </c>
      <c r="N108" s="13">
        <f>B91</f>
        <v>0.4</v>
      </c>
      <c r="O108" s="13"/>
    </row>
    <row r="109" spans="1:17" ht="20">
      <c r="I109" s="18" t="s">
        <v>112</v>
      </c>
      <c r="J109" s="13">
        <f>1</f>
        <v>1</v>
      </c>
      <c r="K109" s="13" t="s">
        <v>18</v>
      </c>
      <c r="M109" s="18" t="s">
        <v>112</v>
      </c>
      <c r="N109" s="13">
        <f xml:space="preserve"> (N106+N108-N107) / N108 + (N106+N107-N108)*(N107-N106)/(2*N107*N108) + ((N107-N106)^3-N108^3)/(6*N107*N108^2)</f>
        <v>0.86787972568547156</v>
      </c>
      <c r="O109" s="13" t="s">
        <v>19</v>
      </c>
    </row>
    <row r="110" spans="1:17">
      <c r="I110" t="s">
        <v>163</v>
      </c>
      <c r="M110" t="s">
        <v>163</v>
      </c>
    </row>
    <row r="111" spans="1:17">
      <c r="I111" t="s">
        <v>163</v>
      </c>
      <c r="M111" t="s">
        <v>163</v>
      </c>
    </row>
    <row r="112" spans="1:17">
      <c r="A112" t="s">
        <v>104</v>
      </c>
      <c r="I112" t="s">
        <v>177</v>
      </c>
      <c r="K112" s="13"/>
      <c r="M112" t="s">
        <v>163</v>
      </c>
      <c r="O112" s="13"/>
      <c r="Q112" t="s">
        <v>116</v>
      </c>
    </row>
    <row r="113" spans="1:17">
      <c r="A113" t="s">
        <v>124</v>
      </c>
      <c r="I113" t="s">
        <v>163</v>
      </c>
      <c r="K113" s="13"/>
      <c r="M113" t="s">
        <v>163</v>
      </c>
      <c r="O113" s="13"/>
      <c r="Q113" t="b">
        <f>$F$133=0</f>
        <v>0</v>
      </c>
    </row>
    <row r="114" spans="1:17" ht="16" thickBot="1">
      <c r="I114" s="17" t="s">
        <v>154</v>
      </c>
      <c r="J114" s="13"/>
      <c r="K114" s="13"/>
      <c r="M114" s="17" t="s">
        <v>155</v>
      </c>
      <c r="N114" s="13"/>
      <c r="O114" s="13"/>
      <c r="Q114">
        <f>COUNT($B$115:$B$117)</f>
        <v>3</v>
      </c>
    </row>
    <row r="115" spans="1:17" ht="22" thickTop="1" thickBot="1">
      <c r="A115" t="s">
        <v>0</v>
      </c>
      <c r="B115" s="22">
        <v>0.23893367572521734</v>
      </c>
      <c r="I115" s="13" t="s">
        <v>113</v>
      </c>
      <c r="J115" s="25" t="b">
        <f>AND(J117 &lt;= J118, J118 &lt;= J119)</f>
        <v>1</v>
      </c>
      <c r="K115" s="13"/>
      <c r="M115" s="13" t="s">
        <v>113</v>
      </c>
      <c r="N115" s="25" t="b">
        <f>AND(N117&lt;=N119, N119&lt;=N117+N119,N117+N119&lt;=N118)</f>
        <v>1</v>
      </c>
      <c r="O115" s="13"/>
      <c r="Q115" t="b">
        <f>$B$115&lt;=$B$116</f>
        <v>1</v>
      </c>
    </row>
    <row r="116" spans="1:17" ht="21" thickTop="1">
      <c r="A116" t="s">
        <v>1</v>
      </c>
      <c r="B116" s="22">
        <v>0.4317673932834401</v>
      </c>
      <c r="I116" s="13" t="s">
        <v>9</v>
      </c>
      <c r="J116" s="13"/>
      <c r="K116" s="13"/>
      <c r="M116" s="13" t="s">
        <v>115</v>
      </c>
      <c r="N116" s="13"/>
      <c r="O116" s="13"/>
      <c r="Q116" t="b">
        <f>$B$116&lt;=$B$118</f>
        <v>1</v>
      </c>
    </row>
    <row r="117" spans="1:17" ht="20">
      <c r="A117" t="s">
        <v>2</v>
      </c>
      <c r="B117" s="22">
        <v>0.90918544776453714</v>
      </c>
      <c r="I117" s="8" t="s">
        <v>160</v>
      </c>
      <c r="J117" s="8">
        <f>B115</f>
        <v>0.23893367572521734</v>
      </c>
      <c r="K117" s="13"/>
      <c r="M117" s="13" t="s">
        <v>160</v>
      </c>
      <c r="N117" s="13">
        <f>B115</f>
        <v>0.23893367572521734</v>
      </c>
      <c r="O117" s="13"/>
      <c r="Q117" t="b">
        <f>$B$118&lt;=$B$117</f>
        <v>1</v>
      </c>
    </row>
    <row r="118" spans="1:17" ht="21" thickBot="1">
      <c r="A118" t="s">
        <v>3</v>
      </c>
      <c r="B118" s="28">
        <v>0.5</v>
      </c>
      <c r="C118" t="s">
        <v>29</v>
      </c>
      <c r="I118" s="8" t="s">
        <v>161</v>
      </c>
      <c r="J118" s="8">
        <f>B116</f>
        <v>0.4317673932834401</v>
      </c>
      <c r="K118" s="13"/>
      <c r="M118" s="13" t="s">
        <v>161</v>
      </c>
      <c r="N118" s="13">
        <f>1</f>
        <v>1</v>
      </c>
      <c r="O118" s="13"/>
      <c r="Q118">
        <f>{32767,32767,0.000001,0.01,FALSE,FALSE,TRUE,1,1,1,0.0001,TRUE}</f>
        <v>32767</v>
      </c>
    </row>
    <row r="119" spans="1:17" ht="16" thickTop="1">
      <c r="I119" s="8" t="s">
        <v>162</v>
      </c>
      <c r="J119" s="8">
        <f>B118</f>
        <v>0.5</v>
      </c>
      <c r="K119" s="13"/>
      <c r="M119" s="13" t="s">
        <v>3</v>
      </c>
      <c r="N119" s="13">
        <f>B118</f>
        <v>0.5</v>
      </c>
      <c r="O119" s="13"/>
      <c r="Q119">
        <f>{0,0,0,100,0,FALSE,TRUE,0.075,0,0,FALSE,30}</f>
        <v>0</v>
      </c>
    </row>
    <row r="120" spans="1:17" ht="20">
      <c r="A120" t="s">
        <v>13</v>
      </c>
      <c r="I120" s="18" t="s">
        <v>112</v>
      </c>
      <c r="J120" s="14">
        <f xml:space="preserve"> (  ((2*J117 + J119 - J118) / (2*J119)) + ((J118 - J117)^3 - J117^3) / (6*J118*J119^2) )</f>
        <v>0.53610991061356583</v>
      </c>
      <c r="K120" s="13" t="s">
        <v>14</v>
      </c>
      <c r="M120" s="18" t="s">
        <v>112</v>
      </c>
      <c r="N120" s="13">
        <f>(2*N117+N119-N118)/(2*N119) + ( (N118-N117)^3 - N117^3) / (6*N118*N119^2)</f>
        <v>0.26265786062175761</v>
      </c>
      <c r="O120" s="13" t="s">
        <v>15</v>
      </c>
    </row>
    <row r="121" spans="1:17">
      <c r="B121">
        <f>J120</f>
        <v>0.53610991061356583</v>
      </c>
      <c r="C121" t="s">
        <v>14</v>
      </c>
      <c r="D121">
        <f>N120</f>
        <v>0.26265786062175761</v>
      </c>
      <c r="E121" t="s">
        <v>15</v>
      </c>
      <c r="I121" t="s">
        <v>163</v>
      </c>
      <c r="K121" s="13"/>
      <c r="M121" t="s">
        <v>163</v>
      </c>
      <c r="O121" s="13"/>
    </row>
    <row r="122" spans="1:17" ht="21" thickBot="1">
      <c r="A122" t="s">
        <v>106</v>
      </c>
      <c r="B122">
        <f>-beta + (1-B116)*(1+beta) + B116*(1 + 2*beta)*(1-B121)</f>
        <v>0.737343057426328</v>
      </c>
      <c r="C122" t="s">
        <v>107</v>
      </c>
      <c r="D122">
        <f>1-D121</f>
        <v>0.73734213937824244</v>
      </c>
      <c r="E122" t="s">
        <v>117</v>
      </c>
      <c r="F122" s="21">
        <f>ABS(B122-D122)</f>
        <v>9.1804808555195905E-7</v>
      </c>
      <c r="I122" s="17" t="s">
        <v>156</v>
      </c>
      <c r="J122" s="13"/>
      <c r="K122" s="13"/>
      <c r="M122" s="17" t="s">
        <v>157</v>
      </c>
      <c r="N122" s="13"/>
      <c r="O122" s="13"/>
    </row>
    <row r="123" spans="1:17" ht="22" thickTop="1" thickBot="1">
      <c r="I123" s="13" t="s">
        <v>113</v>
      </c>
      <c r="J123" s="25" t="b">
        <f>AND(J126 &lt;=J125, J125&lt;=J127)</f>
        <v>1</v>
      </c>
      <c r="K123" s="13"/>
      <c r="M123" s="13" t="s">
        <v>113</v>
      </c>
      <c r="N123" s="25" t="b">
        <f>AND(N124&lt;=N127, N127&lt;=N125, N125&lt;=N124+N127, N124+N127&lt;=N126, N126&lt;=1)</f>
        <v>1</v>
      </c>
      <c r="O123" s="13"/>
    </row>
    <row r="124" spans="1:17" ht="16" thickTop="1">
      <c r="A124" t="s">
        <v>11</v>
      </c>
      <c r="I124" s="13" t="s">
        <v>10</v>
      </c>
      <c r="J124" s="13"/>
      <c r="K124" s="13"/>
      <c r="M124" s="13" t="s">
        <v>160</v>
      </c>
      <c r="N124" s="13">
        <f>B116</f>
        <v>0.4317673932834401</v>
      </c>
      <c r="O124" s="13"/>
    </row>
    <row r="125" spans="1:17">
      <c r="B125">
        <f>J128</f>
        <v>0.92002295344341589</v>
      </c>
      <c r="C125" t="s">
        <v>16</v>
      </c>
      <c r="D125">
        <f>N128</f>
        <v>8.4535156466836208E-5</v>
      </c>
      <c r="E125" t="s">
        <v>17</v>
      </c>
      <c r="I125" s="8" t="s">
        <v>160</v>
      </c>
      <c r="J125" s="8">
        <f>B116</f>
        <v>0.4317673932834401</v>
      </c>
      <c r="K125" s="13"/>
      <c r="M125" s="13" t="s">
        <v>164</v>
      </c>
      <c r="N125" s="13">
        <f>B117</f>
        <v>0.90918544776453714</v>
      </c>
      <c r="O125" s="13"/>
    </row>
    <row r="126" spans="1:17" ht="20">
      <c r="A126" t="s">
        <v>108</v>
      </c>
      <c r="B126">
        <f>-beta + (B115*(1-B125) + (1-B117)*(1-D125))*(1 + 2*beta) / (B115+1-B117)</f>
        <v>8.1276539054542241E-8</v>
      </c>
      <c r="C126" t="s">
        <v>109</v>
      </c>
      <c r="D126">
        <v>0</v>
      </c>
      <c r="E126" t="s">
        <v>118</v>
      </c>
      <c r="F126" s="21">
        <f>ABS(B126-D126)</f>
        <v>8.1276539054542241E-8</v>
      </c>
      <c r="I126" s="8" t="s">
        <v>161</v>
      </c>
      <c r="J126" s="8">
        <f>B115</f>
        <v>0.23893367572521734</v>
      </c>
      <c r="K126" s="13"/>
      <c r="M126" s="13" t="s">
        <v>161</v>
      </c>
      <c r="N126" s="13">
        <f>1</f>
        <v>1</v>
      </c>
      <c r="O126" s="13"/>
    </row>
    <row r="127" spans="1:17">
      <c r="I127" s="8" t="s">
        <v>162</v>
      </c>
      <c r="J127" s="8">
        <f>B118</f>
        <v>0.5</v>
      </c>
      <c r="K127" s="13"/>
      <c r="M127" s="13" t="s">
        <v>3</v>
      </c>
      <c r="N127" s="13">
        <f>B118</f>
        <v>0.5</v>
      </c>
      <c r="O127" s="13"/>
    </row>
    <row r="128" spans="1:17" ht="20">
      <c r="A128" t="s">
        <v>12</v>
      </c>
      <c r="I128" s="18" t="s">
        <v>112</v>
      </c>
      <c r="J128" s="14">
        <f xml:space="preserve"> ((1/(2*J127^2)) * (J127^2 - J125^2 + J125*J126 + 2*J125*J127 - J126*J127) - J126^2/(6*J127^2))</f>
        <v>0.92002295344341589</v>
      </c>
      <c r="K128" s="13" t="s">
        <v>16</v>
      </c>
      <c r="M128" s="18" t="s">
        <v>112</v>
      </c>
      <c r="N128" s="13">
        <f>(((N124+N127)^3 - N125^3)/3 + N125^2*(N124+N127) - N125*(N124+N127)^2) / (2*N127^2*(N126-N125))</f>
        <v>8.4535156466836208E-5</v>
      </c>
      <c r="O128" s="13" t="s">
        <v>17</v>
      </c>
    </row>
    <row r="129" spans="1:17">
      <c r="B129">
        <f>J136</f>
        <v>0.9999822195411181</v>
      </c>
      <c r="C129" t="s">
        <v>18</v>
      </c>
      <c r="D129">
        <f>N136</f>
        <v>0.86351142318688523</v>
      </c>
      <c r="E129" t="s">
        <v>19</v>
      </c>
      <c r="I129" s="13" t="s">
        <v>163</v>
      </c>
      <c r="J129" s="13"/>
      <c r="K129" s="13"/>
      <c r="M129" t="s">
        <v>163</v>
      </c>
      <c r="O129" s="13"/>
    </row>
    <row r="130" spans="1:17" ht="21" thickBot="1">
      <c r="A130" t="s">
        <v>110</v>
      </c>
      <c r="B130">
        <f>-beta + (1-B116)*(1+beta) + B116*(1 + 2*beta)*(1 - B129)</f>
        <v>0.13648824450026836</v>
      </c>
      <c r="C130" t="s">
        <v>107</v>
      </c>
      <c r="D130">
        <f xml:space="preserve"> 1-D129</f>
        <v>0.13648857681311477</v>
      </c>
      <c r="E130" t="s">
        <v>119</v>
      </c>
      <c r="F130" s="21">
        <f>ABS(B130-D130)</f>
        <v>3.3231284640722336E-7</v>
      </c>
      <c r="I130" s="17" t="s">
        <v>168</v>
      </c>
      <c r="J130" s="13"/>
      <c r="K130" s="13"/>
      <c r="M130" s="17" t="s">
        <v>159</v>
      </c>
      <c r="N130" s="13"/>
      <c r="O130" s="13"/>
    </row>
    <row r="131" spans="1:17" ht="22" thickTop="1" thickBot="1">
      <c r="I131" s="13" t="s">
        <v>113</v>
      </c>
      <c r="J131" s="25" t="b">
        <f>AND(J134&lt;=J135, J135&lt;=J133,J133&lt;=J134+J135)</f>
        <v>1</v>
      </c>
      <c r="K131" s="13"/>
      <c r="M131" s="13" t="s">
        <v>113</v>
      </c>
      <c r="N131" s="25" t="b">
        <f>AND(N135&lt;=N133, N133&lt;=N134, N134 &lt;=N133+N135)</f>
        <v>1</v>
      </c>
      <c r="O131" s="13"/>
    </row>
    <row r="132" spans="1:17" ht="16" thickTop="1">
      <c r="I132" s="13" t="s">
        <v>10</v>
      </c>
      <c r="J132" s="13"/>
      <c r="K132" s="13"/>
      <c r="M132" s="13" t="s">
        <v>8</v>
      </c>
      <c r="N132" s="13"/>
      <c r="O132" s="13"/>
    </row>
    <row r="133" spans="1:17" ht="20">
      <c r="E133" t="s">
        <v>21</v>
      </c>
      <c r="F133" s="24">
        <f>SUM(F122,F126,F130)</f>
        <v>1.3316374710137246E-6</v>
      </c>
      <c r="G133" t="s">
        <v>30</v>
      </c>
      <c r="I133" s="13" t="s">
        <v>160</v>
      </c>
      <c r="J133" s="13">
        <f>B117</f>
        <v>0.90918544776453714</v>
      </c>
      <c r="K133" s="13"/>
      <c r="M133" s="13" t="s">
        <v>160</v>
      </c>
      <c r="N133" s="13">
        <f>B117</f>
        <v>0.90918544776453714</v>
      </c>
      <c r="O133" s="13"/>
    </row>
    <row r="134" spans="1:17">
      <c r="I134" s="13" t="s">
        <v>161</v>
      </c>
      <c r="J134" s="13">
        <f>B116</f>
        <v>0.4317673932834401</v>
      </c>
      <c r="K134" s="13"/>
      <c r="M134" s="13" t="s">
        <v>161</v>
      </c>
      <c r="N134" s="13">
        <f>1</f>
        <v>1</v>
      </c>
      <c r="O134" s="13"/>
    </row>
    <row r="135" spans="1:17">
      <c r="I135" s="13" t="s">
        <v>3</v>
      </c>
      <c r="J135" s="13">
        <f>B118</f>
        <v>0.5</v>
      </c>
      <c r="K135" s="13"/>
      <c r="M135" s="13" t="s">
        <v>3</v>
      </c>
      <c r="N135" s="13">
        <f>B118</f>
        <v>0.5</v>
      </c>
      <c r="O135" s="13"/>
    </row>
    <row r="136" spans="1:17" ht="20">
      <c r="I136" s="18" t="s">
        <v>112</v>
      </c>
      <c r="J136" s="13">
        <f>1 - (J134+J135-J133)^3/(6*J134*J135^2)</f>
        <v>0.9999822195411181</v>
      </c>
      <c r="K136" s="13" t="s">
        <v>18</v>
      </c>
      <c r="M136" s="18" t="s">
        <v>112</v>
      </c>
      <c r="N136" s="13">
        <f xml:space="preserve"> (N133+N135-N134) / N135 + (N133+N134-N135)*(N134-N133)/(2*N134*N135) + ((N134-N133)^3-N135^3)/(6*N134*N135^2)</f>
        <v>0.86351142318688523</v>
      </c>
      <c r="O136" s="13" t="s">
        <v>19</v>
      </c>
    </row>
    <row r="137" spans="1:17">
      <c r="I137" t="s">
        <v>163</v>
      </c>
      <c r="M137" t="s">
        <v>163</v>
      </c>
    </row>
    <row r="138" spans="1:17">
      <c r="I138" t="s">
        <v>163</v>
      </c>
      <c r="M138" t="s">
        <v>163</v>
      </c>
    </row>
    <row r="139" spans="1:17">
      <c r="A139" t="s">
        <v>104</v>
      </c>
      <c r="I139" t="s">
        <v>177</v>
      </c>
      <c r="K139" s="13"/>
      <c r="M139" t="s">
        <v>163</v>
      </c>
      <c r="O139" s="13"/>
      <c r="Q139" t="s">
        <v>116</v>
      </c>
    </row>
    <row r="140" spans="1:17">
      <c r="A140" t="s">
        <v>125</v>
      </c>
      <c r="I140" t="s">
        <v>163</v>
      </c>
      <c r="K140" s="13"/>
      <c r="M140" t="s">
        <v>163</v>
      </c>
      <c r="O140" s="13"/>
      <c r="Q140" t="b">
        <f>$F$160=0</f>
        <v>0</v>
      </c>
    </row>
    <row r="141" spans="1:17" ht="16" thickBot="1">
      <c r="I141" s="17" t="s">
        <v>154</v>
      </c>
      <c r="J141" s="13"/>
      <c r="K141" s="13"/>
      <c r="M141" s="17" t="s">
        <v>155</v>
      </c>
      <c r="N141" s="13"/>
      <c r="O141" s="13"/>
      <c r="Q141">
        <f>COUNT($B$142:$B$144)</f>
        <v>3</v>
      </c>
    </row>
    <row r="142" spans="1:17" ht="22" thickTop="1" thickBot="1">
      <c r="A142" t="s">
        <v>0</v>
      </c>
      <c r="B142" s="22">
        <v>0.24434181474114919</v>
      </c>
      <c r="I142" s="13" t="s">
        <v>113</v>
      </c>
      <c r="J142" s="25" t="b">
        <f>AND(J144 &lt;= J145, J145 &lt;= J146)</f>
        <v>1</v>
      </c>
      <c r="K142" s="13"/>
      <c r="M142" s="13" t="s">
        <v>113</v>
      </c>
      <c r="N142" s="25" t="b">
        <f>AND(N144&lt;=N146, N146&lt;=N144+N146,N144+N146&lt;=N145)</f>
        <v>1</v>
      </c>
      <c r="O142" s="13"/>
      <c r="Q142" t="b">
        <f>$B$142&lt;=$B$143</f>
        <v>1</v>
      </c>
    </row>
    <row r="143" spans="1:17" ht="21" thickTop="1">
      <c r="A143" t="s">
        <v>1</v>
      </c>
      <c r="B143" s="22">
        <v>0.42928139445181906</v>
      </c>
      <c r="I143" s="13" t="s">
        <v>9</v>
      </c>
      <c r="J143" s="13"/>
      <c r="K143" s="13"/>
      <c r="M143" s="13" t="s">
        <v>115</v>
      </c>
      <c r="N143" s="13"/>
      <c r="O143" s="13"/>
      <c r="Q143" t="b">
        <f>$B$143&lt;=$B$145</f>
        <v>1</v>
      </c>
    </row>
    <row r="144" spans="1:17" ht="20">
      <c r="A144" t="s">
        <v>2</v>
      </c>
      <c r="B144" s="22">
        <v>0.92321786435680286</v>
      </c>
      <c r="I144" s="8" t="s">
        <v>160</v>
      </c>
      <c r="J144" s="8">
        <f>B142</f>
        <v>0.24434181474114919</v>
      </c>
      <c r="K144" s="13"/>
      <c r="M144" s="13" t="s">
        <v>160</v>
      </c>
      <c r="N144" s="13">
        <f>B142</f>
        <v>0.24434181474114919</v>
      </c>
      <c r="O144" s="13"/>
      <c r="Q144" t="b">
        <f>$B$145&lt;=$B$144</f>
        <v>1</v>
      </c>
    </row>
    <row r="145" spans="1:17" ht="21" thickBot="1">
      <c r="A145" t="s">
        <v>3</v>
      </c>
      <c r="B145" s="28">
        <v>0.6</v>
      </c>
      <c r="C145" t="s">
        <v>29</v>
      </c>
      <c r="I145" s="8" t="s">
        <v>161</v>
      </c>
      <c r="J145" s="8">
        <f>B143</f>
        <v>0.42928139445181906</v>
      </c>
      <c r="K145" s="13"/>
      <c r="M145" s="13" t="s">
        <v>161</v>
      </c>
      <c r="N145" s="13">
        <f>1</f>
        <v>1</v>
      </c>
      <c r="O145" s="13"/>
      <c r="Q145">
        <f>{32767,32767,0.000001,0.01,FALSE,FALSE,TRUE,1,1,1,0.0001,TRUE}</f>
        <v>32767</v>
      </c>
    </row>
    <row r="146" spans="1:17" ht="16" thickTop="1">
      <c r="I146" s="8" t="s">
        <v>162</v>
      </c>
      <c r="J146" s="8">
        <f>B145</f>
        <v>0.6</v>
      </c>
      <c r="K146" s="13"/>
      <c r="M146" s="13" t="s">
        <v>3</v>
      </c>
      <c r="N146" s="13">
        <f>B145</f>
        <v>0.6</v>
      </c>
      <c r="O146" s="13"/>
      <c r="Q146">
        <f>{0,0,0,100,0,FALSE,TRUE,0.075,0,0,FALSE,30}</f>
        <v>0</v>
      </c>
    </row>
    <row r="147" spans="1:17" ht="20">
      <c r="A147" t="s">
        <v>13</v>
      </c>
      <c r="I147" s="18" t="s">
        <v>112</v>
      </c>
      <c r="J147" s="14">
        <f xml:space="preserve"> (  ((2*J144 + J146 - J145) / (2*J146)) + ((J145 - J144)^3 - J144^3) / (6*J145*J146^2) )</f>
        <v>0.54059108707529091</v>
      </c>
      <c r="K147" s="13" t="s">
        <v>14</v>
      </c>
      <c r="M147" s="18" t="s">
        <v>112</v>
      </c>
      <c r="N147" s="13">
        <f>(2*N144+N146-N145)/(2*N146) + ( (N145-N144)^3 - N144^3) / (6*N145*N146^2)</f>
        <v>0.26691574783027938</v>
      </c>
      <c r="O147" s="13" t="s">
        <v>15</v>
      </c>
    </row>
    <row r="148" spans="1:17">
      <c r="B148">
        <f>J147</f>
        <v>0.54059108707529091</v>
      </c>
      <c r="C148" t="s">
        <v>14</v>
      </c>
      <c r="D148">
        <f>N147</f>
        <v>0.26691574783027938</v>
      </c>
      <c r="E148" t="s">
        <v>15</v>
      </c>
      <c r="I148" t="s">
        <v>163</v>
      </c>
      <c r="K148" s="13"/>
      <c r="M148" t="s">
        <v>163</v>
      </c>
      <c r="O148" s="13"/>
    </row>
    <row r="149" spans="1:17" ht="21" thickBot="1">
      <c r="A149" t="s">
        <v>106</v>
      </c>
      <c r="B149">
        <f>-beta + (1-B143)*(1+beta) + B143*(1 + 2*beta)*(1-B148)</f>
        <v>0.73308430738810237</v>
      </c>
      <c r="C149" t="s">
        <v>107</v>
      </c>
      <c r="D149">
        <f>1-D148</f>
        <v>0.73308425216972062</v>
      </c>
      <c r="E149" t="s">
        <v>117</v>
      </c>
      <c r="F149" s="21">
        <f>ABS(B149-D149)</f>
        <v>5.5218381755928192E-8</v>
      </c>
      <c r="I149" s="17" t="s">
        <v>156</v>
      </c>
      <c r="J149" s="13"/>
      <c r="K149" s="13"/>
      <c r="M149" s="17" t="s">
        <v>175</v>
      </c>
      <c r="N149" s="13"/>
      <c r="O149" s="13"/>
    </row>
    <row r="150" spans="1:17" ht="22" thickTop="1" thickBot="1">
      <c r="I150" s="13" t="s">
        <v>113</v>
      </c>
      <c r="J150" s="25" t="b">
        <f>AND(J153 &lt;=J152, J152&lt;=J154)</f>
        <v>1</v>
      </c>
      <c r="K150" s="13"/>
      <c r="M150" s="13" t="s">
        <v>113</v>
      </c>
      <c r="N150" s="25" t="b">
        <f>AND(N151&lt;=N154, N154&lt;=N152, N152&lt;=N153, N153&lt;=N151+N154)</f>
        <v>1</v>
      </c>
      <c r="O150" s="13"/>
    </row>
    <row r="151" spans="1:17" ht="16" thickTop="1">
      <c r="A151" t="s">
        <v>11</v>
      </c>
      <c r="I151" s="13" t="s">
        <v>10</v>
      </c>
      <c r="J151" s="13"/>
      <c r="K151" s="13"/>
      <c r="M151" s="13" t="s">
        <v>160</v>
      </c>
      <c r="N151" s="13">
        <f>B143</f>
        <v>0.42928139445181906</v>
      </c>
      <c r="O151" s="13"/>
    </row>
    <row r="152" spans="1:17">
      <c r="B152">
        <f>J155</f>
        <v>0.87394512456430218</v>
      </c>
      <c r="C152" t="s">
        <v>16</v>
      </c>
      <c r="D152">
        <f>N155</f>
        <v>7.0428521013539708E-3</v>
      </c>
      <c r="E152" t="s">
        <v>17</v>
      </c>
      <c r="I152" s="8" t="s">
        <v>160</v>
      </c>
      <c r="J152" s="8">
        <f>B143</f>
        <v>0.42928139445181906</v>
      </c>
      <c r="K152" s="13"/>
      <c r="M152" s="13" t="s">
        <v>164</v>
      </c>
      <c r="N152" s="13">
        <f>B144</f>
        <v>0.92321786435680286</v>
      </c>
      <c r="O152" s="13"/>
    </row>
    <row r="153" spans="1:17" ht="20">
      <c r="A153" t="s">
        <v>108</v>
      </c>
      <c r="B153">
        <f>-beta + (B142*(1-B152) + (1-B144)*(1-D152))*(1 + 2*beta) / (B142+1-B144)</f>
        <v>4.9573753175824464E-6</v>
      </c>
      <c r="C153" t="s">
        <v>109</v>
      </c>
      <c r="D153">
        <v>0</v>
      </c>
      <c r="E153" t="s">
        <v>118</v>
      </c>
      <c r="F153" s="21">
        <f>ABS(B153-D153)</f>
        <v>4.9573753175824464E-6</v>
      </c>
      <c r="I153" s="8" t="s">
        <v>161</v>
      </c>
      <c r="J153" s="8">
        <f>B142</f>
        <v>0.24434181474114919</v>
      </c>
      <c r="K153" s="13"/>
      <c r="M153" s="13" t="s">
        <v>161</v>
      </c>
      <c r="N153" s="13">
        <f>1</f>
        <v>1</v>
      </c>
      <c r="O153" s="13"/>
    </row>
    <row r="154" spans="1:17">
      <c r="I154" s="8" t="s">
        <v>162</v>
      </c>
      <c r="J154" s="8">
        <f>B145</f>
        <v>0.6</v>
      </c>
      <c r="K154" s="13"/>
      <c r="M154" s="13" t="s">
        <v>3</v>
      </c>
      <c r="N154" s="13">
        <f>B145</f>
        <v>0.6</v>
      </c>
      <c r="O154" s="13"/>
    </row>
    <row r="155" spans="1:17" ht="20">
      <c r="A155" t="s">
        <v>12</v>
      </c>
      <c r="I155" s="18" t="s">
        <v>112</v>
      </c>
      <c r="J155" s="14">
        <f xml:space="preserve"> ((1/(2*J154^2)) * (J154^2 - J152^2 + J152*J153 + 2*J152*J154 - J153*J154) - J153^2/(6*J154^2))</f>
        <v>0.87394512456430218</v>
      </c>
      <c r="K155" s="13" t="s">
        <v>16</v>
      </c>
      <c r="M155" s="18" t="s">
        <v>112</v>
      </c>
      <c r="N155" s="13">
        <f>((N153^3-N152^3)/3 +(N151+N154)*(N153-N152)*(N151+N154-N153-N152) ) / (2*N154^2*(N153-N152))</f>
        <v>7.0428521013539708E-3</v>
      </c>
      <c r="O155" s="13" t="s">
        <v>17</v>
      </c>
    </row>
    <row r="156" spans="1:17">
      <c r="B156">
        <f>J163</f>
        <v>0.99871322559006492</v>
      </c>
      <c r="C156" t="s">
        <v>18</v>
      </c>
      <c r="D156">
        <f>N163</f>
        <v>0.85690558743935363</v>
      </c>
      <c r="E156" t="s">
        <v>19</v>
      </c>
      <c r="I156" s="13" t="s">
        <v>163</v>
      </c>
      <c r="J156" s="13"/>
      <c r="K156" s="13"/>
      <c r="M156" t="s">
        <v>163</v>
      </c>
      <c r="O156" s="13"/>
    </row>
    <row r="157" spans="1:17" ht="21" thickBot="1">
      <c r="A157" t="s">
        <v>110</v>
      </c>
      <c r="B157">
        <f>-beta + (1-B143)*(1+beta) + B143*(1 + 2*beta)*(1 - B156)</f>
        <v>0.14309437603548752</v>
      </c>
      <c r="C157" t="s">
        <v>107</v>
      </c>
      <c r="D157">
        <f xml:space="preserve"> 1-D156</f>
        <v>0.14309441256064637</v>
      </c>
      <c r="E157" t="s">
        <v>119</v>
      </c>
      <c r="F157" s="21">
        <f>ABS(B157-D157)</f>
        <v>3.6525158841893557E-8</v>
      </c>
      <c r="I157" s="17" t="s">
        <v>168</v>
      </c>
      <c r="J157" s="13"/>
      <c r="K157" s="13"/>
      <c r="M157" s="17" t="s">
        <v>159</v>
      </c>
      <c r="N157" s="13"/>
      <c r="O157" s="13"/>
    </row>
    <row r="158" spans="1:17" ht="22" thickTop="1" thickBot="1">
      <c r="I158" s="13" t="s">
        <v>113</v>
      </c>
      <c r="J158" s="25" t="b">
        <f>AND(J161&lt;=J162, J162&lt;=J160,J160&lt;=J161+J162)</f>
        <v>1</v>
      </c>
      <c r="K158" s="13"/>
      <c r="M158" s="13" t="s">
        <v>113</v>
      </c>
      <c r="N158" s="25" t="b">
        <f>AND(N162&lt;=N160, N160&lt;=N161, N161 &lt;=N160+N162)</f>
        <v>1</v>
      </c>
      <c r="O158" s="13"/>
    </row>
    <row r="159" spans="1:17" ht="16" thickTop="1">
      <c r="I159" s="13" t="s">
        <v>10</v>
      </c>
      <c r="J159" s="13"/>
      <c r="K159" s="13"/>
      <c r="M159" s="13" t="s">
        <v>8</v>
      </c>
      <c r="N159" s="13"/>
      <c r="O159" s="13"/>
    </row>
    <row r="160" spans="1:17" ht="20">
      <c r="E160" t="s">
        <v>21</v>
      </c>
      <c r="F160" s="24">
        <f>SUM(F149,F153,F157)</f>
        <v>5.0491188581802682E-6</v>
      </c>
      <c r="G160" t="s">
        <v>30</v>
      </c>
      <c r="I160" s="13" t="s">
        <v>160</v>
      </c>
      <c r="J160" s="13">
        <f>B144</f>
        <v>0.92321786435680286</v>
      </c>
      <c r="K160" s="13"/>
      <c r="M160" s="13" t="s">
        <v>160</v>
      </c>
      <c r="N160" s="13">
        <f>B144</f>
        <v>0.92321786435680286</v>
      </c>
      <c r="O160" s="13"/>
    </row>
    <row r="161" spans="1:17">
      <c r="I161" s="13" t="s">
        <v>161</v>
      </c>
      <c r="J161" s="13">
        <f>B143</f>
        <v>0.42928139445181906</v>
      </c>
      <c r="K161" s="13"/>
      <c r="M161" s="13" t="s">
        <v>161</v>
      </c>
      <c r="N161" s="13">
        <f>1</f>
        <v>1</v>
      </c>
      <c r="O161" s="13"/>
    </row>
    <row r="162" spans="1:17">
      <c r="I162" s="13" t="s">
        <v>3</v>
      </c>
      <c r="J162" s="13">
        <f>B145</f>
        <v>0.6</v>
      </c>
      <c r="K162" s="13"/>
      <c r="M162" s="13" t="s">
        <v>3</v>
      </c>
      <c r="N162" s="13">
        <f>B145</f>
        <v>0.6</v>
      </c>
      <c r="O162" s="13"/>
    </row>
    <row r="163" spans="1:17" ht="20">
      <c r="I163" s="18" t="s">
        <v>112</v>
      </c>
      <c r="J163" s="13">
        <f>1 - (J161+J162-J160)^3/(6*J161*J162^2)</f>
        <v>0.99871322559006492</v>
      </c>
      <c r="K163" s="13" t="s">
        <v>18</v>
      </c>
      <c r="M163" s="18" t="s">
        <v>112</v>
      </c>
      <c r="N163" s="13">
        <f xml:space="preserve"> (N160+N162-N161) / N162 + (N160+N161-N162)*(N161-N160)/(2*N161*N162) + ((N161-N160)^3-N162^3)/(6*N161*N162^2)</f>
        <v>0.85690558743935363</v>
      </c>
      <c r="O163" s="13" t="s">
        <v>19</v>
      </c>
    </row>
    <row r="164" spans="1:17">
      <c r="I164" t="s">
        <v>163</v>
      </c>
      <c r="M164" t="s">
        <v>163</v>
      </c>
    </row>
    <row r="165" spans="1:17">
      <c r="I165" t="s">
        <v>163</v>
      </c>
      <c r="M165" t="s">
        <v>163</v>
      </c>
    </row>
    <row r="166" spans="1:17">
      <c r="A166" t="s">
        <v>104</v>
      </c>
      <c r="I166" t="s">
        <v>177</v>
      </c>
      <c r="K166" s="13"/>
      <c r="M166" t="s">
        <v>163</v>
      </c>
      <c r="O166" s="13"/>
      <c r="Q166" t="s">
        <v>116</v>
      </c>
    </row>
    <row r="167" spans="1:17">
      <c r="A167" t="s">
        <v>126</v>
      </c>
      <c r="I167" t="s">
        <v>163</v>
      </c>
      <c r="K167" s="13"/>
      <c r="M167" t="s">
        <v>163</v>
      </c>
      <c r="O167" s="13"/>
      <c r="Q167" t="b">
        <f>$F$187=0</f>
        <v>0</v>
      </c>
    </row>
    <row r="168" spans="1:17" ht="16" thickBot="1">
      <c r="I168" s="17" t="s">
        <v>154</v>
      </c>
      <c r="J168" s="13"/>
      <c r="K168" s="13"/>
      <c r="M168" s="17" t="s">
        <v>155</v>
      </c>
      <c r="N168" s="13"/>
      <c r="O168" s="13"/>
      <c r="Q168">
        <f>COUNT($B$169:$B$171)</f>
        <v>3</v>
      </c>
    </row>
    <row r="169" spans="1:17" ht="22" thickTop="1" thickBot="1">
      <c r="A169" t="s">
        <v>0</v>
      </c>
      <c r="B169" s="22">
        <v>0.26493516361109581</v>
      </c>
      <c r="I169" s="13" t="s">
        <v>113</v>
      </c>
      <c r="J169" s="25" t="b">
        <f>AND(J171 &lt;= J172, J172 &lt;= J173)</f>
        <v>1</v>
      </c>
      <c r="K169" s="13"/>
      <c r="M169" s="13" t="s">
        <v>113</v>
      </c>
      <c r="N169" s="25" t="b">
        <f>AND(N171&lt;=N173, N173&lt;=N171+N173,N171+N173&lt;=N172)</f>
        <v>1</v>
      </c>
      <c r="O169" s="13"/>
      <c r="Q169" t="b">
        <f>$B$169&lt;=$B$170</f>
        <v>1</v>
      </c>
    </row>
    <row r="170" spans="1:17" ht="21" thickTop="1">
      <c r="A170" t="s">
        <v>1</v>
      </c>
      <c r="B170" s="22">
        <v>0.42730447899868756</v>
      </c>
      <c r="I170" s="13" t="s">
        <v>9</v>
      </c>
      <c r="J170" s="13"/>
      <c r="K170" s="13"/>
      <c r="M170" s="13" t="s">
        <v>115</v>
      </c>
      <c r="N170" s="13"/>
      <c r="O170" s="13"/>
      <c r="Q170" t="b">
        <f>$B$170&lt;=$B$172</f>
        <v>1</v>
      </c>
    </row>
    <row r="171" spans="1:17" ht="20">
      <c r="A171" t="s">
        <v>2</v>
      </c>
      <c r="B171" s="22">
        <v>0.93382982104103296</v>
      </c>
      <c r="I171" s="8" t="s">
        <v>160</v>
      </c>
      <c r="J171" s="8">
        <f>B169</f>
        <v>0.26493516361109581</v>
      </c>
      <c r="K171" s="13"/>
      <c r="M171" s="13" t="s">
        <v>160</v>
      </c>
      <c r="N171" s="13">
        <f>B169</f>
        <v>0.26493516361109581</v>
      </c>
      <c r="O171" s="13"/>
      <c r="Q171" t="b">
        <f>$B$172&lt;=$B$171</f>
        <v>1</v>
      </c>
    </row>
    <row r="172" spans="1:17" ht="21" thickBot="1">
      <c r="A172" t="s">
        <v>3</v>
      </c>
      <c r="B172" s="28">
        <v>0.7</v>
      </c>
      <c r="C172" t="s">
        <v>29</v>
      </c>
      <c r="I172" s="8" t="s">
        <v>161</v>
      </c>
      <c r="J172" s="8">
        <f>B170</f>
        <v>0.42730447899868756</v>
      </c>
      <c r="K172" s="13"/>
      <c r="M172" s="13" t="s">
        <v>161</v>
      </c>
      <c r="N172" s="13">
        <f>1</f>
        <v>1</v>
      </c>
      <c r="O172" s="13"/>
      <c r="Q172">
        <f>{32767,32767,0.000001,0.01,FALSE,FALSE,TRUE,1,1,1,0.0001,TRUE}</f>
        <v>32767</v>
      </c>
    </row>
    <row r="173" spans="1:17" ht="16" thickTop="1">
      <c r="I173" s="8" t="s">
        <v>162</v>
      </c>
      <c r="J173" s="8">
        <f>B172</f>
        <v>0.7</v>
      </c>
      <c r="K173" s="13"/>
      <c r="M173" s="13" t="s">
        <v>3</v>
      </c>
      <c r="N173" s="13">
        <f>B172</f>
        <v>0.7</v>
      </c>
      <c r="O173" s="13"/>
      <c r="Q173">
        <f>{0,0,0,100,0,FALSE,TRUE,0.075,0,0,FALSE,30}</f>
        <v>0</v>
      </c>
    </row>
    <row r="174" spans="1:17" ht="20">
      <c r="A174" t="s">
        <v>13</v>
      </c>
      <c r="I174" s="18" t="s">
        <v>112</v>
      </c>
      <c r="J174" s="14">
        <f xml:space="preserve"> (  ((2*J171 + J173 - J172) / (2*J173)) + ((J172 - J171)^3 - J171^3) / (6*J172*J173^2) )</f>
        <v>0.56186628663488747</v>
      </c>
      <c r="K174" s="13" t="s">
        <v>14</v>
      </c>
      <c r="M174" s="18" t="s">
        <v>112</v>
      </c>
      <c r="N174" s="13">
        <f>(2*N171+N173-N172)/(2*N173) + ( (N172-N171)^3 - N171^3) / (6*N172*N173^2)</f>
        <v>0.29295992558342349</v>
      </c>
      <c r="O174" s="13" t="s">
        <v>15</v>
      </c>
    </row>
    <row r="175" spans="1:17">
      <c r="B175">
        <f>J174</f>
        <v>0.56186628663488747</v>
      </c>
      <c r="C175" t="s">
        <v>14</v>
      </c>
      <c r="D175">
        <f>N174</f>
        <v>0.29295992558342349</v>
      </c>
      <c r="E175" t="s">
        <v>15</v>
      </c>
      <c r="I175" t="s">
        <v>163</v>
      </c>
      <c r="K175" s="13"/>
      <c r="M175" t="s">
        <v>163</v>
      </c>
      <c r="O175" s="13"/>
    </row>
    <row r="176" spans="1:17" ht="21" thickBot="1">
      <c r="A176" t="s">
        <v>106</v>
      </c>
      <c r="B176">
        <f>-beta + (1-B170)*(1+beta) + B170*(1 + 2*beta)*(1-B175)</f>
        <v>0.70704053636634423</v>
      </c>
      <c r="C176" t="s">
        <v>107</v>
      </c>
      <c r="D176">
        <f>1-D175</f>
        <v>0.70704007441657657</v>
      </c>
      <c r="E176" t="s">
        <v>117</v>
      </c>
      <c r="F176" s="21">
        <f>ABS(B176-D176)</f>
        <v>4.6194976766056328E-7</v>
      </c>
      <c r="I176" s="17" t="s">
        <v>156</v>
      </c>
      <c r="J176" s="13"/>
      <c r="K176" s="13"/>
      <c r="M176" s="17" t="s">
        <v>175</v>
      </c>
      <c r="N176" s="13"/>
      <c r="O176" s="13"/>
    </row>
    <row r="177" spans="1:15" ht="22" thickTop="1" thickBot="1">
      <c r="I177" s="13" t="s">
        <v>113</v>
      </c>
      <c r="J177" s="25" t="b">
        <f>AND(J180 &lt;=J179, J179&lt;=J181)</f>
        <v>1</v>
      </c>
      <c r="K177" s="13"/>
      <c r="M177" s="13" t="s">
        <v>113</v>
      </c>
      <c r="N177" s="25" t="b">
        <f>AND(N178&lt;=N181, N181&lt;=N179, N179&lt;=N180, N180&lt;=N178+N181)</f>
        <v>1</v>
      </c>
      <c r="O177" s="13"/>
    </row>
    <row r="178" spans="1:15" ht="16" thickTop="1">
      <c r="A178" t="s">
        <v>11</v>
      </c>
      <c r="I178" s="13" t="s">
        <v>10</v>
      </c>
      <c r="J178" s="13"/>
      <c r="K178" s="13"/>
      <c r="M178" s="13" t="s">
        <v>160</v>
      </c>
      <c r="N178" s="13">
        <f>B170</f>
        <v>0.42730447899868756</v>
      </c>
      <c r="O178" s="13"/>
    </row>
    <row r="179" spans="1:15">
      <c r="B179">
        <f>J182</f>
        <v>0.82652412249739571</v>
      </c>
      <c r="C179" t="s">
        <v>16</v>
      </c>
      <c r="D179">
        <f>N182</f>
        <v>2.6622130672009192E-2</v>
      </c>
      <c r="E179" t="s">
        <v>17</v>
      </c>
      <c r="I179" s="8" t="s">
        <v>160</v>
      </c>
      <c r="J179" s="8">
        <f>B170</f>
        <v>0.42730447899868756</v>
      </c>
      <c r="K179" s="13"/>
      <c r="M179" s="13" t="s">
        <v>164</v>
      </c>
      <c r="N179" s="13">
        <f>B171</f>
        <v>0.93382982104103296</v>
      </c>
      <c r="O179" s="13"/>
    </row>
    <row r="180" spans="1:15" ht="20">
      <c r="A180" t="s">
        <v>108</v>
      </c>
      <c r="B180">
        <f>-beta + (B169*(1-B179) + (1-B171)*(1-D179))*(1 + 2*beta) / (B169+1-B171)</f>
        <v>2.4781341423363301E-9</v>
      </c>
      <c r="C180" t="s">
        <v>109</v>
      </c>
      <c r="D180">
        <v>0</v>
      </c>
      <c r="E180" t="s">
        <v>118</v>
      </c>
      <c r="F180" s="21">
        <f>ABS(B180-D180)</f>
        <v>2.4781341423363301E-9</v>
      </c>
      <c r="I180" s="8" t="s">
        <v>161</v>
      </c>
      <c r="J180" s="8">
        <f>B169</f>
        <v>0.26493516361109581</v>
      </c>
      <c r="K180" s="13"/>
      <c r="M180" s="13" t="s">
        <v>161</v>
      </c>
      <c r="N180" s="13">
        <f>1</f>
        <v>1</v>
      </c>
      <c r="O180" s="13"/>
    </row>
    <row r="181" spans="1:15">
      <c r="I181" s="8" t="s">
        <v>162</v>
      </c>
      <c r="J181" s="8">
        <f>B172</f>
        <v>0.7</v>
      </c>
      <c r="K181" s="13"/>
      <c r="M181" s="13" t="s">
        <v>3</v>
      </c>
      <c r="N181" s="13">
        <f>B172</f>
        <v>0.7</v>
      </c>
      <c r="O181" s="13"/>
    </row>
    <row r="182" spans="1:15" ht="20">
      <c r="A182" t="s">
        <v>12</v>
      </c>
      <c r="I182" s="18" t="s">
        <v>112</v>
      </c>
      <c r="J182" s="14">
        <f xml:space="preserve"> ((1/(2*J181^2)) * (J181^2 - J179^2 + J179*J180 + 2*J179*J181 - J180*J181) - J180^2/(6*J181^2))</f>
        <v>0.82652412249739571</v>
      </c>
      <c r="K182" s="13" t="s">
        <v>16</v>
      </c>
      <c r="M182" s="18" t="s">
        <v>112</v>
      </c>
      <c r="N182" s="13">
        <f>((N180^3-N179^3)/3 +(N178+N181)*(N180-N179)*(N178+N181-N180-N179) ) / (2*N181^2*(N180-N179))</f>
        <v>2.6622130672009192E-2</v>
      </c>
      <c r="O182" s="13" t="s">
        <v>17</v>
      </c>
    </row>
    <row r="183" spans="1:15">
      <c r="B183">
        <f>J190</f>
        <v>0.99423515696120146</v>
      </c>
      <c r="C183" t="s">
        <v>18</v>
      </c>
      <c r="D183">
        <f>N190</f>
        <v>0.84721929528668949</v>
      </c>
      <c r="E183" t="s">
        <v>19</v>
      </c>
      <c r="I183" s="13" t="s">
        <v>163</v>
      </c>
      <c r="J183" s="13"/>
      <c r="K183" s="13"/>
      <c r="M183" t="s">
        <v>163</v>
      </c>
      <c r="O183" s="13"/>
    </row>
    <row r="184" spans="1:15" ht="21" thickBot="1">
      <c r="A184" t="s">
        <v>110</v>
      </c>
      <c r="B184">
        <f>-beta + (1-B170)*(1+beta) + B170*(1 + 2*beta)*(1 - B183)</f>
        <v>0.15278107175623404</v>
      </c>
      <c r="C184" t="s">
        <v>107</v>
      </c>
      <c r="D184">
        <f xml:space="preserve"> 1-D183</f>
        <v>0.15278070471331051</v>
      </c>
      <c r="E184" t="s">
        <v>119</v>
      </c>
      <c r="F184" s="21">
        <f>ABS(B184-D184)</f>
        <v>3.6704292352696122E-7</v>
      </c>
      <c r="I184" s="17" t="s">
        <v>168</v>
      </c>
      <c r="J184" s="13"/>
      <c r="K184" s="13"/>
      <c r="M184" s="17" t="s">
        <v>159</v>
      </c>
      <c r="N184" s="13"/>
      <c r="O184" s="13"/>
    </row>
    <row r="185" spans="1:15" ht="22" thickTop="1" thickBot="1">
      <c r="I185" s="13" t="s">
        <v>113</v>
      </c>
      <c r="J185" s="25" t="b">
        <f>AND(J188&lt;=J189, J189&lt;=J187,J187&lt;=J188+J189)</f>
        <v>1</v>
      </c>
      <c r="K185" s="13"/>
      <c r="M185" s="13" t="s">
        <v>113</v>
      </c>
      <c r="N185" s="25" t="b">
        <f>AND(N189&lt;=N187, N187&lt;=N188, N188 &lt;=N187+N189)</f>
        <v>1</v>
      </c>
      <c r="O185" s="13"/>
    </row>
    <row r="186" spans="1:15" ht="16" thickTop="1">
      <c r="I186" s="13" t="s">
        <v>10</v>
      </c>
      <c r="J186" s="13"/>
      <c r="K186" s="13"/>
      <c r="M186" s="13" t="s">
        <v>8</v>
      </c>
      <c r="N186" s="13"/>
      <c r="O186" s="13"/>
    </row>
    <row r="187" spans="1:15" ht="20">
      <c r="E187" t="s">
        <v>21</v>
      </c>
      <c r="F187" s="24">
        <f>SUM(F176,F180,F184)</f>
        <v>8.3147082532986083E-7</v>
      </c>
      <c r="G187" t="s">
        <v>30</v>
      </c>
      <c r="I187" s="13" t="s">
        <v>160</v>
      </c>
      <c r="J187" s="13">
        <f>B171</f>
        <v>0.93382982104103296</v>
      </c>
      <c r="K187" s="13"/>
      <c r="M187" s="13" t="s">
        <v>160</v>
      </c>
      <c r="N187" s="13">
        <f>B171</f>
        <v>0.93382982104103296</v>
      </c>
      <c r="O187" s="13"/>
    </row>
    <row r="188" spans="1:15">
      <c r="I188" s="13" t="s">
        <v>161</v>
      </c>
      <c r="J188" s="13">
        <f>B170</f>
        <v>0.42730447899868756</v>
      </c>
      <c r="K188" s="13"/>
      <c r="M188" s="13" t="s">
        <v>161</v>
      </c>
      <c r="N188" s="13">
        <f>1</f>
        <v>1</v>
      </c>
      <c r="O188" s="13"/>
    </row>
    <row r="189" spans="1:15">
      <c r="I189" s="13" t="s">
        <v>3</v>
      </c>
      <c r="J189" s="13">
        <f>B172</f>
        <v>0.7</v>
      </c>
      <c r="K189" s="13"/>
      <c r="M189" s="13" t="s">
        <v>3</v>
      </c>
      <c r="N189" s="13">
        <f>B172</f>
        <v>0.7</v>
      </c>
      <c r="O189" s="13"/>
    </row>
    <row r="190" spans="1:15" ht="20">
      <c r="I190" s="18" t="s">
        <v>112</v>
      </c>
      <c r="J190" s="13">
        <f>1 - (J188+J189-J187)^3/(6*J188*J189^2)</f>
        <v>0.99423515696120146</v>
      </c>
      <c r="K190" s="13" t="s">
        <v>18</v>
      </c>
      <c r="M190" s="18" t="s">
        <v>112</v>
      </c>
      <c r="N190" s="13">
        <f xml:space="preserve"> (N187+N189-N188) / N189 + (N187+N188-N189)*(N188-N187)/(2*N188*N189) + ((N188-N187)^3-N189^3)/(6*N188*N189^2)</f>
        <v>0.84721929528668949</v>
      </c>
      <c r="O190" s="13" t="s">
        <v>19</v>
      </c>
    </row>
    <row r="191" spans="1:15">
      <c r="I191" t="s">
        <v>163</v>
      </c>
      <c r="M191" t="s">
        <v>163</v>
      </c>
    </row>
    <row r="192" spans="1:15">
      <c r="I192" t="s">
        <v>163</v>
      </c>
      <c r="M192" t="s">
        <v>163</v>
      </c>
    </row>
    <row r="193" spans="1:17">
      <c r="A193" t="s">
        <v>104</v>
      </c>
      <c r="I193" t="s">
        <v>177</v>
      </c>
      <c r="K193" s="13"/>
      <c r="M193" t="s">
        <v>163</v>
      </c>
      <c r="O193" s="13"/>
      <c r="Q193" t="s">
        <v>116</v>
      </c>
    </row>
    <row r="194" spans="1:17">
      <c r="A194" t="s">
        <v>127</v>
      </c>
      <c r="I194" t="s">
        <v>163</v>
      </c>
      <c r="K194" s="13"/>
      <c r="M194" t="s">
        <v>163</v>
      </c>
      <c r="O194" s="13"/>
      <c r="Q194" t="b">
        <f>$F$214=0</f>
        <v>0</v>
      </c>
    </row>
    <row r="195" spans="1:17" ht="16" thickBot="1">
      <c r="I195" s="17" t="s">
        <v>154</v>
      </c>
      <c r="J195" s="13"/>
      <c r="K195" s="13"/>
      <c r="M195" s="17" t="s">
        <v>167</v>
      </c>
      <c r="N195" s="13"/>
      <c r="O195" s="13"/>
      <c r="Q195">
        <f>COUNT($B$196:$B$198)</f>
        <v>3</v>
      </c>
    </row>
    <row r="196" spans="1:17" ht="22" thickTop="1" thickBot="1">
      <c r="A196" t="s">
        <v>0</v>
      </c>
      <c r="B196" s="22">
        <v>0.30006838271320146</v>
      </c>
      <c r="I196" s="13" t="s">
        <v>113</v>
      </c>
      <c r="J196" s="25" t="b">
        <f>AND(J198 &lt;= J199, J199 &lt;= J200)</f>
        <v>1</v>
      </c>
      <c r="K196" s="13"/>
      <c r="M196" s="13" t="s">
        <v>113</v>
      </c>
      <c r="N196" s="25" t="b">
        <f>AND(N198&lt;=N200, N200&lt;=N199, N199&lt;=N198+N200)</f>
        <v>1</v>
      </c>
      <c r="O196" s="13"/>
      <c r="Q196" t="b">
        <f>$B$196&lt;=$B$197</f>
        <v>1</v>
      </c>
    </row>
    <row r="197" spans="1:17" ht="21" thickTop="1">
      <c r="A197" t="s">
        <v>1</v>
      </c>
      <c r="B197" s="22">
        <v>0.42734364909258671</v>
      </c>
      <c r="I197" s="13" t="s">
        <v>9</v>
      </c>
      <c r="J197" s="13"/>
      <c r="K197" s="13"/>
      <c r="M197" s="13" t="s">
        <v>103</v>
      </c>
      <c r="N197" s="13"/>
      <c r="O197" s="13"/>
      <c r="Q197" t="b">
        <f>$B$197&lt;=$B$199</f>
        <v>1</v>
      </c>
    </row>
    <row r="198" spans="1:17" ht="20">
      <c r="A198" t="s">
        <v>2</v>
      </c>
      <c r="B198" s="22">
        <v>0.94441836752473385</v>
      </c>
      <c r="I198" s="8" t="s">
        <v>160</v>
      </c>
      <c r="J198" s="8">
        <f>B196</f>
        <v>0.30006838271320146</v>
      </c>
      <c r="K198" s="13"/>
      <c r="M198" s="13" t="s">
        <v>160</v>
      </c>
      <c r="N198" s="13">
        <f>B196</f>
        <v>0.30006838271320146</v>
      </c>
      <c r="O198" s="13"/>
      <c r="Q198" t="b">
        <f>$B$199&lt;=$B$198</f>
        <v>1</v>
      </c>
    </row>
    <row r="199" spans="1:17" ht="21" thickBot="1">
      <c r="A199" t="s">
        <v>3</v>
      </c>
      <c r="B199" s="28">
        <v>0.8</v>
      </c>
      <c r="C199" t="s">
        <v>29</v>
      </c>
      <c r="I199" s="8" t="s">
        <v>161</v>
      </c>
      <c r="J199" s="8">
        <f>B197</f>
        <v>0.42734364909258671</v>
      </c>
      <c r="K199" s="13"/>
      <c r="M199" s="13" t="s">
        <v>161</v>
      </c>
      <c r="N199" s="13">
        <f>1</f>
        <v>1</v>
      </c>
      <c r="O199" s="13"/>
      <c r="Q199">
        <f>{32767,32767,0.000001,0.01,FALSE,FALSE,TRUE,1,1,1,0.0001,TRUE}</f>
        <v>32767</v>
      </c>
    </row>
    <row r="200" spans="1:17" ht="16" thickTop="1">
      <c r="I200" s="8" t="s">
        <v>162</v>
      </c>
      <c r="J200" s="8">
        <f>B199</f>
        <v>0.8</v>
      </c>
      <c r="K200" s="13"/>
      <c r="M200" s="13" t="s">
        <v>3</v>
      </c>
      <c r="N200" s="13">
        <f>B199</f>
        <v>0.8</v>
      </c>
      <c r="O200" s="13"/>
      <c r="Q200">
        <f>{0,0,0,100,0,FALSE,TRUE,0.075,0,0,FALSE,30}</f>
        <v>0</v>
      </c>
    </row>
    <row r="201" spans="1:17" ht="20">
      <c r="A201" t="s">
        <v>13</v>
      </c>
      <c r="I201" s="18" t="s">
        <v>112</v>
      </c>
      <c r="J201" s="14">
        <f xml:space="preserve"> (  ((2*J198 + J200 - J199) / (2*J200)) + ((J199 - J198)^3 - J198^3) / (6*J199*J200^2) )</f>
        <v>0.59278744528310612</v>
      </c>
      <c r="K201" s="13" t="s">
        <v>14</v>
      </c>
      <c r="M201" s="18" t="s">
        <v>112</v>
      </c>
      <c r="N201" s="13">
        <f>(N200^3 - N198^3 + 3*N200*N198^2 +3*N200^2*N198) / (6 *N199*N200^2)</f>
        <v>0.33260711187441822</v>
      </c>
      <c r="O201" s="13" t="s">
        <v>15</v>
      </c>
    </row>
    <row r="202" spans="1:17">
      <c r="B202">
        <f>J201</f>
        <v>0.59278744528310612</v>
      </c>
      <c r="C202" t="s">
        <v>14</v>
      </c>
      <c r="D202">
        <f>N201</f>
        <v>0.33260711187441822</v>
      </c>
      <c r="E202" t="s">
        <v>15</v>
      </c>
      <c r="I202" t="s">
        <v>163</v>
      </c>
      <c r="K202" s="13"/>
      <c r="M202" t="s">
        <v>163</v>
      </c>
      <c r="O202" s="13"/>
    </row>
    <row r="203" spans="1:17" ht="21" thickBot="1">
      <c r="A203" t="s">
        <v>106</v>
      </c>
      <c r="B203">
        <f>-beta + (1-B197)*(1+beta) + B197*(1 + 2*beta)*(1-B202)</f>
        <v>0.66737179908192268</v>
      </c>
      <c r="C203" t="s">
        <v>107</v>
      </c>
      <c r="D203">
        <f>1-D202</f>
        <v>0.66739288812558173</v>
      </c>
      <c r="E203" t="s">
        <v>117</v>
      </c>
      <c r="F203" s="21">
        <f>ABS(B203-D203)</f>
        <v>2.108904365905051E-5</v>
      </c>
      <c r="I203" s="17" t="s">
        <v>156</v>
      </c>
      <c r="J203" s="13"/>
      <c r="K203" s="13"/>
      <c r="M203" s="17" t="s">
        <v>175</v>
      </c>
      <c r="N203" s="13"/>
      <c r="O203" s="13"/>
    </row>
    <row r="204" spans="1:17" ht="22" thickTop="1" thickBot="1">
      <c r="I204" s="13" t="s">
        <v>113</v>
      </c>
      <c r="J204" s="25" t="b">
        <f>AND(J207 &lt;=J206, J206&lt;=J208)</f>
        <v>1</v>
      </c>
      <c r="K204" s="13"/>
      <c r="M204" s="13" t="s">
        <v>113</v>
      </c>
      <c r="N204" s="25" t="b">
        <f>AND(N205&lt;=N208, N208&lt;=N206, N206&lt;=N207, N207&lt;=N205+N208)</f>
        <v>1</v>
      </c>
      <c r="O204" s="13"/>
    </row>
    <row r="205" spans="1:17" ht="16" thickTop="1">
      <c r="A205" t="s">
        <v>11</v>
      </c>
      <c r="I205" s="13" t="s">
        <v>10</v>
      </c>
      <c r="J205" s="13"/>
      <c r="K205" s="13"/>
      <c r="M205" s="13" t="s">
        <v>160</v>
      </c>
      <c r="N205" s="13">
        <f>B197</f>
        <v>0.42734364909258671</v>
      </c>
      <c r="O205" s="13"/>
    </row>
    <row r="206" spans="1:17">
      <c r="B206">
        <f>J209</f>
        <v>0.7806962324237563</v>
      </c>
      <c r="C206" t="s">
        <v>16</v>
      </c>
      <c r="D206">
        <f>N209</f>
        <v>5.1055498871136577E-2</v>
      </c>
      <c r="E206" t="s">
        <v>17</v>
      </c>
      <c r="I206" s="8" t="s">
        <v>160</v>
      </c>
      <c r="J206" s="8">
        <f>B197</f>
        <v>0.42734364909258671</v>
      </c>
      <c r="K206" s="13"/>
      <c r="M206" s="13" t="s">
        <v>164</v>
      </c>
      <c r="N206" s="13">
        <f>B198</f>
        <v>0.94441836752473385</v>
      </c>
      <c r="O206" s="13"/>
    </row>
    <row r="207" spans="1:17" ht="20">
      <c r="A207" t="s">
        <v>108</v>
      </c>
      <c r="B207">
        <f>-beta + (B196*(1-B206) + (1-B198)*(1-D206))*(1 + 2*beta) / (B196+1-B198)</f>
        <v>5.3124097121326486E-8</v>
      </c>
      <c r="C207" t="s">
        <v>109</v>
      </c>
      <c r="D207">
        <v>0</v>
      </c>
      <c r="E207" t="s">
        <v>118</v>
      </c>
      <c r="F207" s="21">
        <f>ABS(B207-D207)</f>
        <v>5.3124097121326486E-8</v>
      </c>
      <c r="I207" s="8" t="s">
        <v>161</v>
      </c>
      <c r="J207" s="8">
        <f>B196</f>
        <v>0.30006838271320146</v>
      </c>
      <c r="K207" s="13"/>
      <c r="M207" s="13" t="s">
        <v>161</v>
      </c>
      <c r="N207" s="13">
        <f>1</f>
        <v>1</v>
      </c>
      <c r="O207" s="13"/>
    </row>
    <row r="208" spans="1:17">
      <c r="I208" s="8" t="s">
        <v>162</v>
      </c>
      <c r="J208" s="8">
        <f>B199</f>
        <v>0.8</v>
      </c>
      <c r="K208" s="13"/>
      <c r="M208" s="13" t="s">
        <v>3</v>
      </c>
      <c r="N208" s="13">
        <f>B199</f>
        <v>0.8</v>
      </c>
      <c r="O208" s="13"/>
    </row>
    <row r="209" spans="1:17" ht="20">
      <c r="A209" t="s">
        <v>12</v>
      </c>
      <c r="I209" s="18" t="s">
        <v>112</v>
      </c>
      <c r="J209" s="14">
        <f xml:space="preserve"> ((1/(2*J208^2)) * (J208^2 - J206^2 + J206*J207 + 2*J206*J208 - J207*J208) - J207^2/(6*J208^2))</f>
        <v>0.7806962324237563</v>
      </c>
      <c r="K209" s="13" t="s">
        <v>16</v>
      </c>
      <c r="M209" s="18" t="s">
        <v>112</v>
      </c>
      <c r="N209" s="13">
        <f>((N207^3-N206^3)/3 +(N205+N208)*(N207-N206)*(N205+N208-N207-N206) ) / (2*N208^2*(N207-N206))</f>
        <v>5.1055498871136577E-2</v>
      </c>
      <c r="O209" s="13" t="s">
        <v>17</v>
      </c>
    </row>
    <row r="210" spans="1:17">
      <c r="B210">
        <f>J217</f>
        <v>0.98619911961395035</v>
      </c>
      <c r="C210" t="s">
        <v>18</v>
      </c>
      <c r="D210">
        <f>N217</f>
        <v>0.83698974273259996</v>
      </c>
      <c r="E210" t="s">
        <v>19</v>
      </c>
      <c r="I210" s="13" t="s">
        <v>163</v>
      </c>
      <c r="J210" s="13"/>
      <c r="K210" s="13"/>
      <c r="M210" t="s">
        <v>163</v>
      </c>
      <c r="O210" s="13"/>
    </row>
    <row r="211" spans="1:17" ht="21" thickBot="1">
      <c r="A211" t="s">
        <v>110</v>
      </c>
      <c r="B211">
        <f>-beta + (1-B197)*(1+beta) + B197*(1 + 2*beta)*(1 - B210)</f>
        <v>0.16300585756942088</v>
      </c>
      <c r="C211" t="s">
        <v>107</v>
      </c>
      <c r="D211">
        <f xml:space="preserve"> 1-D210</f>
        <v>0.16301025726740004</v>
      </c>
      <c r="E211" t="s">
        <v>119</v>
      </c>
      <c r="F211" s="21">
        <f>ABS(B211-D211)</f>
        <v>4.3996979791627311E-6</v>
      </c>
      <c r="I211" s="17" t="s">
        <v>168</v>
      </c>
      <c r="J211" s="13"/>
      <c r="K211" s="13"/>
      <c r="M211" s="17" t="s">
        <v>159</v>
      </c>
      <c r="N211" s="13"/>
      <c r="O211" s="13"/>
    </row>
    <row r="212" spans="1:17" ht="22" thickTop="1" thickBot="1">
      <c r="I212" s="13" t="s">
        <v>113</v>
      </c>
      <c r="J212" s="25" t="b">
        <f>AND(J215&lt;=J216, J216&lt;=J214,J214&lt;=J215+J216)</f>
        <v>1</v>
      </c>
      <c r="K212" s="13"/>
      <c r="M212" s="13" t="s">
        <v>113</v>
      </c>
      <c r="N212" s="25" t="b">
        <f>AND(N216&lt;=N214, N214&lt;=N215, N215 &lt;=N214+N216)</f>
        <v>1</v>
      </c>
      <c r="O212" s="13"/>
    </row>
    <row r="213" spans="1:17" ht="16" thickTop="1">
      <c r="I213" s="13" t="s">
        <v>10</v>
      </c>
      <c r="J213" s="13"/>
      <c r="K213" s="13"/>
      <c r="M213" s="13" t="s">
        <v>8</v>
      </c>
      <c r="N213" s="13"/>
      <c r="O213" s="13"/>
    </row>
    <row r="214" spans="1:17" ht="20">
      <c r="E214" t="s">
        <v>21</v>
      </c>
      <c r="F214" s="24">
        <f>SUM(F203,F207,F211)</f>
        <v>2.5541865735334568E-5</v>
      </c>
      <c r="G214" t="s">
        <v>30</v>
      </c>
      <c r="I214" s="13" t="s">
        <v>160</v>
      </c>
      <c r="J214" s="13">
        <f>B198</f>
        <v>0.94441836752473385</v>
      </c>
      <c r="K214" s="13"/>
      <c r="M214" s="13" t="s">
        <v>160</v>
      </c>
      <c r="N214" s="13">
        <f>B198</f>
        <v>0.94441836752473385</v>
      </c>
      <c r="O214" s="13"/>
    </row>
    <row r="215" spans="1:17">
      <c r="I215" s="13" t="s">
        <v>161</v>
      </c>
      <c r="J215" s="13">
        <f>B197</f>
        <v>0.42734364909258671</v>
      </c>
      <c r="K215" s="13"/>
      <c r="M215" s="13" t="s">
        <v>161</v>
      </c>
      <c r="N215" s="13">
        <f>1</f>
        <v>1</v>
      </c>
      <c r="O215" s="13"/>
    </row>
    <row r="216" spans="1:17">
      <c r="I216" s="13" t="s">
        <v>3</v>
      </c>
      <c r="J216" s="13">
        <f>B199</f>
        <v>0.8</v>
      </c>
      <c r="K216" s="13"/>
      <c r="M216" s="13" t="s">
        <v>3</v>
      </c>
      <c r="N216" s="13">
        <f>B199</f>
        <v>0.8</v>
      </c>
      <c r="O216" s="13"/>
    </row>
    <row r="217" spans="1:17" ht="20">
      <c r="I217" s="18" t="s">
        <v>112</v>
      </c>
      <c r="J217" s="13">
        <f>1 - (J215+J216-J214)^3/(6*J215*J216^2)</f>
        <v>0.98619911961395035</v>
      </c>
      <c r="K217" s="13" t="s">
        <v>18</v>
      </c>
      <c r="M217" s="18" t="s">
        <v>112</v>
      </c>
      <c r="N217" s="13">
        <f xml:space="preserve"> (N214+N216-N215) / N216 + (N214+N215-N216)*(N215-N214)/(2*N215*N216) + ((N215-N214)^3-N216^3)/(6*N215*N216^2)</f>
        <v>0.83698974273259996</v>
      </c>
      <c r="O217" s="13" t="s">
        <v>19</v>
      </c>
    </row>
    <row r="218" spans="1:17">
      <c r="I218" t="s">
        <v>163</v>
      </c>
      <c r="M218" t="s">
        <v>163</v>
      </c>
    </row>
    <row r="219" spans="1:17">
      <c r="I219" t="s">
        <v>163</v>
      </c>
      <c r="M219" t="s">
        <v>163</v>
      </c>
    </row>
    <row r="220" spans="1:17">
      <c r="A220" t="s">
        <v>104</v>
      </c>
      <c r="I220" t="s">
        <v>177</v>
      </c>
      <c r="K220" s="13"/>
      <c r="M220" t="s">
        <v>163</v>
      </c>
      <c r="O220" s="13"/>
      <c r="Q220" t="s">
        <v>116</v>
      </c>
    </row>
    <row r="221" spans="1:17">
      <c r="A221" t="s">
        <v>128</v>
      </c>
      <c r="I221" t="s">
        <v>163</v>
      </c>
      <c r="K221" s="13"/>
      <c r="M221" t="s">
        <v>163</v>
      </c>
      <c r="O221" s="13"/>
      <c r="Q221" t="b">
        <f>$F$241=0</f>
        <v>0</v>
      </c>
    </row>
    <row r="222" spans="1:17" ht="16" thickBot="1">
      <c r="I222" s="17" t="s">
        <v>154</v>
      </c>
      <c r="J222" s="13"/>
      <c r="K222" s="13"/>
      <c r="M222" s="17" t="s">
        <v>167</v>
      </c>
      <c r="N222" s="13"/>
      <c r="O222" s="13"/>
      <c r="Q222">
        <f>COUNT($B$223:$B$225)</f>
        <v>3</v>
      </c>
    </row>
    <row r="223" spans="1:17" ht="22" thickTop="1" thickBot="1">
      <c r="A223" t="s">
        <v>0</v>
      </c>
      <c r="B223" s="22">
        <v>0.35493422314774375</v>
      </c>
      <c r="I223" s="13" t="s">
        <v>113</v>
      </c>
      <c r="J223" s="25" t="b">
        <f>AND(J225 &lt;= J226, J226 &lt;= J227)</f>
        <v>1</v>
      </c>
      <c r="K223" s="13"/>
      <c r="M223" s="13" t="s">
        <v>113</v>
      </c>
      <c r="N223" s="25" t="b">
        <f>AND(N225&lt;=N227, N227&lt;=N226, N226&lt;=N225+N227)</f>
        <v>1</v>
      </c>
      <c r="O223" s="13"/>
      <c r="Q223" t="b">
        <f>$B$223&lt;=$B$224</f>
        <v>1</v>
      </c>
    </row>
    <row r="224" spans="1:17" ht="21" thickTop="1">
      <c r="A224" t="s">
        <v>1</v>
      </c>
      <c r="B224" s="22">
        <v>0.43006825881104088</v>
      </c>
      <c r="I224" s="13" t="s">
        <v>9</v>
      </c>
      <c r="J224" s="13"/>
      <c r="K224" s="13"/>
      <c r="M224" s="13" t="s">
        <v>103</v>
      </c>
      <c r="N224" s="13"/>
      <c r="O224" s="13"/>
      <c r="Q224" t="b">
        <f>$B$224&lt;=$B$226</f>
        <v>1</v>
      </c>
    </row>
    <row r="225" spans="1:17" ht="20">
      <c r="A225" t="s">
        <v>2</v>
      </c>
      <c r="B225" s="22">
        <v>0.95906251188336455</v>
      </c>
      <c r="I225" s="8" t="s">
        <v>160</v>
      </c>
      <c r="J225" s="8">
        <f>B223</f>
        <v>0.35493422314774375</v>
      </c>
      <c r="K225" s="13"/>
      <c r="M225" s="13" t="s">
        <v>160</v>
      </c>
      <c r="N225" s="13">
        <f>B223</f>
        <v>0.35493422314774375</v>
      </c>
      <c r="O225" s="13"/>
      <c r="Q225" t="b">
        <f>$B$226&lt;=$B$225</f>
        <v>1</v>
      </c>
    </row>
    <row r="226" spans="1:17" ht="21" thickBot="1">
      <c r="A226" t="s">
        <v>3</v>
      </c>
      <c r="B226" s="28">
        <v>0.9</v>
      </c>
      <c r="C226" t="s">
        <v>29</v>
      </c>
      <c r="I226" s="8" t="s">
        <v>161</v>
      </c>
      <c r="J226" s="8">
        <f>B224</f>
        <v>0.43006825881104088</v>
      </c>
      <c r="K226" s="13"/>
      <c r="M226" s="13" t="s">
        <v>161</v>
      </c>
      <c r="N226" s="13">
        <f>1</f>
        <v>1</v>
      </c>
      <c r="O226" s="13"/>
      <c r="Q226">
        <f>{32767,32767,0.000001,0.01,FALSE,FALSE,TRUE,1,1,1,0.0001,TRUE}</f>
        <v>32767</v>
      </c>
    </row>
    <row r="227" spans="1:17" ht="16" thickTop="1">
      <c r="I227" s="8" t="s">
        <v>162</v>
      </c>
      <c r="J227" s="8">
        <f>B226</f>
        <v>0.9</v>
      </c>
      <c r="K227" s="13"/>
      <c r="M227" s="13" t="s">
        <v>3</v>
      </c>
      <c r="N227" s="13">
        <f>B226</f>
        <v>0.9</v>
      </c>
      <c r="O227" s="13"/>
      <c r="Q227">
        <f>{0,0,0,100,0,FALSE,TRUE,0.075,0,0,FALSE,30}</f>
        <v>0</v>
      </c>
    </row>
    <row r="228" spans="1:17" ht="20">
      <c r="A228" t="s">
        <v>13</v>
      </c>
      <c r="I228" s="18" t="s">
        <v>112</v>
      </c>
      <c r="J228" s="14">
        <f xml:space="preserve"> (  ((2*J225 + J227 - J226) / (2*J227)) + ((J226 - J225)^3 - J225^3) / (6*J226*J227^2) )</f>
        <v>0.63425455883952675</v>
      </c>
      <c r="K228" s="13" t="s">
        <v>14</v>
      </c>
      <c r="M228" s="18" t="s">
        <v>112</v>
      </c>
      <c r="N228" s="13">
        <f>(N227^3 - N225^3 + 3*N227*N225^2 +3*N227^2*N225) / (6 *N226*N227^2)</f>
        <v>0.38825464376150726</v>
      </c>
      <c r="O228" s="13" t="s">
        <v>15</v>
      </c>
    </row>
    <row r="229" spans="1:17">
      <c r="B229">
        <f>J228</f>
        <v>0.63425455883952675</v>
      </c>
      <c r="C229" t="s">
        <v>14</v>
      </c>
      <c r="D229">
        <f>N228</f>
        <v>0.38825464376150726</v>
      </c>
      <c r="E229" t="s">
        <v>15</v>
      </c>
      <c r="I229" t="s">
        <v>163</v>
      </c>
      <c r="K229" s="13"/>
      <c r="M229" t="s">
        <v>163</v>
      </c>
      <c r="O229" s="13"/>
    </row>
    <row r="230" spans="1:17" ht="21" thickBot="1">
      <c r="A230" t="s">
        <v>106</v>
      </c>
      <c r="B230">
        <f>-beta + (1-B224)*(1+beta) + B224*(1 + 2*beta)*(1-B229)</f>
        <v>0.61174999752180037</v>
      </c>
      <c r="C230" t="s">
        <v>107</v>
      </c>
      <c r="D230">
        <f>1-D229</f>
        <v>0.61174535623849269</v>
      </c>
      <c r="E230" t="s">
        <v>117</v>
      </c>
      <c r="F230" s="21">
        <f>ABS(B230-D230)</f>
        <v>4.6412833076825422E-6</v>
      </c>
      <c r="I230" s="17" t="s">
        <v>156</v>
      </c>
      <c r="J230" s="13"/>
      <c r="K230" s="13"/>
      <c r="M230" s="17" t="s">
        <v>175</v>
      </c>
      <c r="N230" s="13"/>
      <c r="O230" s="13"/>
    </row>
    <row r="231" spans="1:17" ht="22" thickTop="1" thickBot="1">
      <c r="I231" s="13" t="s">
        <v>113</v>
      </c>
      <c r="J231" s="25" t="b">
        <f>AND(J234 &lt;=J233, J233&lt;=J235)</f>
        <v>1</v>
      </c>
      <c r="K231" s="13"/>
      <c r="M231" s="13" t="s">
        <v>113</v>
      </c>
      <c r="N231" s="25" t="b">
        <f>AND(N232&lt;=N235, N235&lt;=N233, N233&lt;=N234, N234&lt;=N232+N235)</f>
        <v>1</v>
      </c>
      <c r="O231" s="13"/>
    </row>
    <row r="232" spans="1:17" ht="16" thickTop="1">
      <c r="A232" t="s">
        <v>11</v>
      </c>
      <c r="I232" s="13" t="s">
        <v>10</v>
      </c>
      <c r="J232" s="13"/>
      <c r="K232" s="13"/>
      <c r="M232" s="13" t="s">
        <v>160</v>
      </c>
      <c r="N232" s="13">
        <f>B224</f>
        <v>0.43006825881104088</v>
      </c>
      <c r="O232" s="13"/>
    </row>
    <row r="233" spans="1:17">
      <c r="B233">
        <f>J236</f>
        <v>0.7348003293485057</v>
      </c>
      <c r="C233" t="s">
        <v>16</v>
      </c>
      <c r="D233">
        <f>N236</f>
        <v>7.5935707947576384E-2</v>
      </c>
      <c r="E233" t="s">
        <v>17</v>
      </c>
      <c r="I233" s="8" t="s">
        <v>160</v>
      </c>
      <c r="J233" s="8">
        <f>B224</f>
        <v>0.43006825881104088</v>
      </c>
      <c r="K233" s="13"/>
      <c r="M233" s="13" t="s">
        <v>164</v>
      </c>
      <c r="N233" s="13">
        <f>B225</f>
        <v>0.95906251188336455</v>
      </c>
      <c r="O233" s="13"/>
    </row>
    <row r="234" spans="1:17" ht="20">
      <c r="A234" t="s">
        <v>108</v>
      </c>
      <c r="B234">
        <f>-beta + (B223*(1-B233) + (1-B225)*(1-D233))*(1 + 2*beta) / (B223+1-B225)</f>
        <v>5.5297082668381847E-7</v>
      </c>
      <c r="C234" t="s">
        <v>109</v>
      </c>
      <c r="D234">
        <v>0</v>
      </c>
      <c r="E234" t="s">
        <v>118</v>
      </c>
      <c r="F234" s="21">
        <f>ABS(B234-D234)</f>
        <v>5.5297082668381847E-7</v>
      </c>
      <c r="I234" s="8" t="s">
        <v>161</v>
      </c>
      <c r="J234" s="8">
        <f>B223</f>
        <v>0.35493422314774375</v>
      </c>
      <c r="K234" s="13"/>
      <c r="M234" s="13" t="s">
        <v>161</v>
      </c>
      <c r="N234" s="13">
        <f>1</f>
        <v>1</v>
      </c>
      <c r="O234" s="13"/>
    </row>
    <row r="235" spans="1:17">
      <c r="I235" s="8" t="s">
        <v>162</v>
      </c>
      <c r="J235" s="8">
        <f>B226</f>
        <v>0.9</v>
      </c>
      <c r="K235" s="13"/>
      <c r="M235" s="13" t="s">
        <v>3</v>
      </c>
      <c r="N235" s="13">
        <f>B226</f>
        <v>0.9</v>
      </c>
      <c r="O235" s="13"/>
    </row>
    <row r="236" spans="1:17" ht="20">
      <c r="A236" t="s">
        <v>12</v>
      </c>
      <c r="I236" s="18" t="s">
        <v>112</v>
      </c>
      <c r="J236" s="14">
        <f xml:space="preserve"> ((1/(2*J235^2)) * (J235^2 - J233^2 + J233*J234 + 2*J233*J235 - J234*J235) - J234^2/(6*J235^2))</f>
        <v>0.7348003293485057</v>
      </c>
      <c r="K236" s="13" t="s">
        <v>16</v>
      </c>
      <c r="M236" s="18" t="s">
        <v>112</v>
      </c>
      <c r="N236" s="13">
        <f>((N234^3-N233^3)/3 +(N232+N235)*(N234-N233)*(N232+N235-N234-N233) ) / (2*N235^2*(N234-N233))</f>
        <v>7.5935707947576384E-2</v>
      </c>
      <c r="O236" s="13" t="s">
        <v>17</v>
      </c>
    </row>
    <row r="237" spans="1:17">
      <c r="B237">
        <f>J244</f>
        <v>0.97556748067535748</v>
      </c>
      <c r="C237" t="s">
        <v>18</v>
      </c>
      <c r="D237">
        <f>N244</f>
        <v>0.82861432915424826</v>
      </c>
      <c r="E237" t="s">
        <v>19</v>
      </c>
      <c r="I237" s="13" t="s">
        <v>163</v>
      </c>
      <c r="J237" s="13"/>
      <c r="K237" s="13"/>
      <c r="M237" t="s">
        <v>163</v>
      </c>
      <c r="O237" s="13"/>
    </row>
    <row r="238" spans="1:17" ht="21" thickBot="1">
      <c r="A238" t="s">
        <v>110</v>
      </c>
      <c r="B238">
        <f>-beta + (1-B224)*(1+beta) + B224*(1 + 2*beta)*(1 - B237)</f>
        <v>0.17138643551086646</v>
      </c>
      <c r="C238" t="s">
        <v>107</v>
      </c>
      <c r="D238">
        <f xml:space="preserve"> 1-D237</f>
        <v>0.17138567084575174</v>
      </c>
      <c r="E238" t="s">
        <v>119</v>
      </c>
      <c r="F238" s="21">
        <f>ABS(B238-D238)</f>
        <v>7.6466511472750298E-7</v>
      </c>
      <c r="I238" s="17" t="s">
        <v>168</v>
      </c>
      <c r="J238" s="13"/>
      <c r="K238" s="13"/>
      <c r="M238" s="17" t="s">
        <v>159</v>
      </c>
      <c r="N238" s="13"/>
      <c r="O238" s="13"/>
    </row>
    <row r="239" spans="1:17" ht="22" thickTop="1" thickBot="1">
      <c r="I239" s="13" t="s">
        <v>113</v>
      </c>
      <c r="J239" s="25" t="b">
        <f>AND(J242&lt;=J243, J243&lt;=J241,J241&lt;=J242+J243)</f>
        <v>1</v>
      </c>
      <c r="K239" s="13"/>
      <c r="M239" s="13" t="s">
        <v>113</v>
      </c>
      <c r="N239" s="25" t="b">
        <f>AND(N243&lt;=N241, N241&lt;=N242, N242 &lt;=N241+N243)</f>
        <v>1</v>
      </c>
      <c r="O239" s="13"/>
    </row>
    <row r="240" spans="1:17" ht="16" thickTop="1">
      <c r="I240" s="13" t="s">
        <v>10</v>
      </c>
      <c r="J240" s="13"/>
      <c r="K240" s="13"/>
      <c r="M240" s="13" t="s">
        <v>8</v>
      </c>
      <c r="N240" s="13"/>
      <c r="O240" s="13"/>
    </row>
    <row r="241" spans="1:17" ht="20">
      <c r="E241" t="s">
        <v>21</v>
      </c>
      <c r="F241" s="24">
        <f>SUM(F230,F234,F238)</f>
        <v>5.9589192490938636E-6</v>
      </c>
      <c r="G241" t="s">
        <v>30</v>
      </c>
      <c r="I241" s="13" t="s">
        <v>160</v>
      </c>
      <c r="J241" s="13">
        <f>B225</f>
        <v>0.95906251188336455</v>
      </c>
      <c r="K241" s="13"/>
      <c r="M241" s="13" t="s">
        <v>160</v>
      </c>
      <c r="N241" s="13">
        <f>B225</f>
        <v>0.95906251188336455</v>
      </c>
      <c r="O241" s="13"/>
    </row>
    <row r="242" spans="1:17">
      <c r="I242" s="13" t="s">
        <v>161</v>
      </c>
      <c r="J242" s="13">
        <f>B224</f>
        <v>0.43006825881104088</v>
      </c>
      <c r="K242" s="13"/>
      <c r="M242" s="13" t="s">
        <v>161</v>
      </c>
      <c r="N242" s="13">
        <f>1</f>
        <v>1</v>
      </c>
      <c r="O242" s="13"/>
    </row>
    <row r="243" spans="1:17">
      <c r="I243" s="13" t="s">
        <v>3</v>
      </c>
      <c r="J243" s="13">
        <f>B226</f>
        <v>0.9</v>
      </c>
      <c r="K243" s="13"/>
      <c r="M243" s="13" t="s">
        <v>3</v>
      </c>
      <c r="N243" s="13">
        <f>B226</f>
        <v>0.9</v>
      </c>
      <c r="O243" s="13"/>
    </row>
    <row r="244" spans="1:17" ht="20">
      <c r="I244" s="18" t="s">
        <v>112</v>
      </c>
      <c r="J244" s="13">
        <f>1 - (J242+J243-J241)^3/(6*J242*J243^2)</f>
        <v>0.97556748067535748</v>
      </c>
      <c r="K244" s="13" t="s">
        <v>18</v>
      </c>
      <c r="M244" s="18" t="s">
        <v>112</v>
      </c>
      <c r="N244" s="13">
        <f xml:space="preserve"> (N241+N243-N242) / N243 + (N241+N242-N243)*(N242-N241)/(2*N242*N243) + ((N242-N241)^3-N243^3)/(6*N242*N243^2)</f>
        <v>0.82861432915424826</v>
      </c>
      <c r="O244" s="13" t="s">
        <v>19</v>
      </c>
    </row>
    <row r="245" spans="1:17">
      <c r="I245" t="s">
        <v>163</v>
      </c>
      <c r="M245" t="s">
        <v>163</v>
      </c>
    </row>
    <row r="246" spans="1:17">
      <c r="I246" t="s">
        <v>163</v>
      </c>
      <c r="M246" t="s">
        <v>163</v>
      </c>
    </row>
    <row r="247" spans="1:17">
      <c r="A247" t="s">
        <v>104</v>
      </c>
      <c r="I247" t="s">
        <v>177</v>
      </c>
      <c r="K247" s="13"/>
      <c r="M247" t="s">
        <v>163</v>
      </c>
      <c r="O247" s="13"/>
      <c r="Q247" t="s">
        <v>116</v>
      </c>
    </row>
    <row r="248" spans="1:17">
      <c r="A248" t="s">
        <v>129</v>
      </c>
      <c r="I248" t="s">
        <v>163</v>
      </c>
      <c r="K248" s="13"/>
      <c r="M248" t="s">
        <v>163</v>
      </c>
      <c r="O248" s="13"/>
      <c r="Q248" t="b">
        <f>$F$268=0</f>
        <v>0</v>
      </c>
    </row>
    <row r="249" spans="1:17" ht="16" thickBot="1">
      <c r="I249" s="17" t="s">
        <v>156</v>
      </c>
      <c r="J249" s="13"/>
      <c r="K249" s="13"/>
      <c r="M249" s="17" t="s">
        <v>167</v>
      </c>
      <c r="N249" s="13"/>
      <c r="O249" s="13"/>
      <c r="Q249">
        <f>COUNT($B$250:$B$252)</f>
        <v>3</v>
      </c>
    </row>
    <row r="250" spans="1:17" ht="22" thickTop="1" thickBot="1">
      <c r="A250" t="s">
        <v>0</v>
      </c>
      <c r="B250" s="22">
        <v>0.46004763065993759</v>
      </c>
      <c r="I250" s="13" t="s">
        <v>113</v>
      </c>
      <c r="J250" s="25" t="b">
        <f>AND(J253 &lt;=J252, J252&lt;=J254)</f>
        <v>1</v>
      </c>
      <c r="K250" s="13"/>
      <c r="M250" s="13" t="s">
        <v>113</v>
      </c>
      <c r="N250" s="25" t="b">
        <f>AND(N252&lt;=N254, N254&lt;=N253, N253&lt;=N252+N254)</f>
        <v>1</v>
      </c>
      <c r="O250" s="13"/>
      <c r="Q250" t="b">
        <f>$B$250&lt;=$B$252</f>
        <v>1</v>
      </c>
    </row>
    <row r="251" spans="1:17" ht="21" thickTop="1">
      <c r="A251" t="s">
        <v>1</v>
      </c>
      <c r="B251" s="22">
        <v>0.43663565880743216</v>
      </c>
      <c r="I251" s="13" t="s">
        <v>10</v>
      </c>
      <c r="J251" s="13"/>
      <c r="K251" s="13"/>
      <c r="M251" s="13" t="s">
        <v>103</v>
      </c>
      <c r="N251" s="13"/>
      <c r="O251" s="13"/>
      <c r="Q251" t="b">
        <f>$B$251&lt;=$B$250</f>
        <v>1</v>
      </c>
    </row>
    <row r="252" spans="1:17" ht="20">
      <c r="A252" t="s">
        <v>2</v>
      </c>
      <c r="B252" s="22">
        <v>0.99206355515483535</v>
      </c>
      <c r="I252" s="8" t="s">
        <v>160</v>
      </c>
      <c r="J252" s="8">
        <f>B250</f>
        <v>0.46004763065993759</v>
      </c>
      <c r="K252" s="13"/>
      <c r="M252" s="13" t="s">
        <v>160</v>
      </c>
      <c r="N252" s="13">
        <f>B250</f>
        <v>0.46004763065993759</v>
      </c>
      <c r="O252" s="13"/>
      <c r="Q252" t="b">
        <f>$B$252&lt;=0.997</f>
        <v>1</v>
      </c>
    </row>
    <row r="253" spans="1:17" ht="21" thickBot="1">
      <c r="A253" t="s">
        <v>3</v>
      </c>
      <c r="B253" s="28">
        <v>1</v>
      </c>
      <c r="C253" t="s">
        <v>29</v>
      </c>
      <c r="I253" s="8" t="s">
        <v>161</v>
      </c>
      <c r="J253" s="8">
        <f>B251</f>
        <v>0.43663565880743216</v>
      </c>
      <c r="K253" s="13"/>
      <c r="M253" s="13" t="s">
        <v>161</v>
      </c>
      <c r="N253" s="13">
        <f>1</f>
        <v>1</v>
      </c>
      <c r="O253" s="13"/>
      <c r="Q253">
        <f>{32767,32767,0.000001,0.01,FALSE,FALSE,TRUE,1,1,1,0.0001,TRUE}</f>
        <v>32767</v>
      </c>
    </row>
    <row r="254" spans="1:17" ht="16" thickTop="1">
      <c r="I254" s="8" t="s">
        <v>162</v>
      </c>
      <c r="J254" s="8">
        <f>B253</f>
        <v>1</v>
      </c>
      <c r="K254" s="13"/>
      <c r="M254" s="13" t="s">
        <v>3</v>
      </c>
      <c r="N254" s="13">
        <f>B253</f>
        <v>1</v>
      </c>
      <c r="O254" s="13"/>
      <c r="Q254">
        <f>{0,0,0,100,0,FALSE,TRUE,0.075,0,0,FALSE,30}</f>
        <v>0</v>
      </c>
    </row>
    <row r="255" spans="1:17" ht="20">
      <c r="A255" t="s">
        <v>13</v>
      </c>
      <c r="I255" s="18" t="s">
        <v>112</v>
      </c>
      <c r="J255" s="14">
        <f xml:space="preserve"> ((1/(2*J254^2)) * (J254^2 - J252^2 + J252*J253 + 2*J252*J254 - J253*J254) - J253^2/(6*J254^2))</f>
        <v>0.70456937374261031</v>
      </c>
      <c r="K255" s="13" t="s">
        <v>14</v>
      </c>
      <c r="M255" s="18" t="s">
        <v>112</v>
      </c>
      <c r="N255" s="13">
        <f>(N254^3 - N252^3 + 3*N254*N252^2 +3*N254^2*N252) / (6 *N253*N254^2)</f>
        <v>0.48628468672224417</v>
      </c>
      <c r="O255" s="13" t="s">
        <v>15</v>
      </c>
    </row>
    <row r="256" spans="1:17">
      <c r="B256">
        <f>J255</f>
        <v>0.70456937374261031</v>
      </c>
      <c r="C256" t="s">
        <v>14</v>
      </c>
      <c r="D256">
        <f>N255</f>
        <v>0.48628468672224417</v>
      </c>
      <c r="E256" t="s">
        <v>15</v>
      </c>
      <c r="I256" t="s">
        <v>163</v>
      </c>
      <c r="K256" s="13"/>
      <c r="M256" t="s">
        <v>163</v>
      </c>
      <c r="O256" s="13"/>
    </row>
    <row r="257" spans="1:15" ht="21" thickBot="1">
      <c r="A257" t="s">
        <v>106</v>
      </c>
      <c r="B257">
        <f>-beta + (1-B251)*(1+beta) + B251*(1 + 2*beta)*(1-B256)</f>
        <v>0.51371532076849857</v>
      </c>
      <c r="C257" t="s">
        <v>107</v>
      </c>
      <c r="D257">
        <f>1-D256</f>
        <v>0.51371531327775588</v>
      </c>
      <c r="E257" t="s">
        <v>117</v>
      </c>
      <c r="F257" s="21">
        <f>ABS(B257-D257)</f>
        <v>7.4907426927950382E-9</v>
      </c>
      <c r="I257" s="17" t="s">
        <v>154</v>
      </c>
      <c r="J257" s="13"/>
      <c r="K257" s="13"/>
      <c r="M257" s="17" t="s">
        <v>174</v>
      </c>
      <c r="N257" s="13"/>
      <c r="O257" s="13"/>
    </row>
    <row r="258" spans="1:15" ht="22" thickTop="1" thickBot="1">
      <c r="I258" s="13" t="s">
        <v>113</v>
      </c>
      <c r="J258" s="25" t="b">
        <f>AND(J260 &lt;= J261, J261 &lt;= J262)</f>
        <v>1</v>
      </c>
      <c r="K258" s="13"/>
      <c r="M258" s="13" t="s">
        <v>113</v>
      </c>
      <c r="N258" s="25" t="b">
        <f>AND(N259&lt;=N260, N260&lt;=N261, N261&lt;=N262)</f>
        <v>1</v>
      </c>
      <c r="O258" s="13"/>
    </row>
    <row r="259" spans="1:15" ht="16" thickTop="1">
      <c r="A259" t="s">
        <v>11</v>
      </c>
      <c r="I259" s="13" t="s">
        <v>9</v>
      </c>
      <c r="J259" s="13"/>
      <c r="K259" s="13"/>
      <c r="M259" s="13" t="s">
        <v>160</v>
      </c>
      <c r="N259" s="13">
        <f>B251</f>
        <v>0.43663565880743216</v>
      </c>
      <c r="O259" s="13"/>
    </row>
    <row r="260" spans="1:15">
      <c r="B260">
        <f>J263</f>
        <v>0.67645842194996886</v>
      </c>
      <c r="C260" t="s">
        <v>16</v>
      </c>
      <c r="D260">
        <f>N263</f>
        <v>9.9036878964438455E-2</v>
      </c>
      <c r="E260" t="s">
        <v>17</v>
      </c>
      <c r="I260" s="8" t="s">
        <v>160</v>
      </c>
      <c r="J260" s="8">
        <f>B251</f>
        <v>0.43663565880743216</v>
      </c>
      <c r="K260" s="13"/>
      <c r="M260" s="13" t="s">
        <v>164</v>
      </c>
      <c r="N260" s="13">
        <f>B252</f>
        <v>0.99206355515483535</v>
      </c>
      <c r="O260" s="13"/>
    </row>
    <row r="261" spans="1:15" ht="20">
      <c r="A261" t="s">
        <v>108</v>
      </c>
      <c r="B261">
        <f>-beta + (B250*(1-B260) + (1-B252)*(1-D260))*(1 + 2*beta) / (B250+1-B252)</f>
        <v>1.8506045482702405E-6</v>
      </c>
      <c r="C261" t="s">
        <v>109</v>
      </c>
      <c r="D261">
        <v>0</v>
      </c>
      <c r="E261" t="s">
        <v>118</v>
      </c>
      <c r="F261" s="21">
        <f>ABS(B261-D261)</f>
        <v>1.8506045482702405E-6</v>
      </c>
      <c r="I261" s="8" t="s">
        <v>161</v>
      </c>
      <c r="J261" s="8">
        <f>B250</f>
        <v>0.46004763065993759</v>
      </c>
      <c r="K261" s="13"/>
      <c r="M261" s="13" t="s">
        <v>161</v>
      </c>
      <c r="N261" s="13">
        <v>1</v>
      </c>
      <c r="O261" s="13"/>
    </row>
    <row r="262" spans="1:15">
      <c r="I262" s="8" t="s">
        <v>162</v>
      </c>
      <c r="J262" s="8">
        <f>B253</f>
        <v>1</v>
      </c>
      <c r="K262" s="13"/>
      <c r="M262" s="13" t="s">
        <v>3</v>
      </c>
      <c r="N262" s="13">
        <f>B253</f>
        <v>1</v>
      </c>
      <c r="O262" s="13"/>
    </row>
    <row r="263" spans="1:15" ht="20">
      <c r="A263" t="s">
        <v>12</v>
      </c>
      <c r="I263" s="18" t="s">
        <v>112</v>
      </c>
      <c r="J263" s="14">
        <f xml:space="preserve"> (  ((2*J260 + J262 - J261) / (2*J262)) + ((J261 - J260)^3 - J260^3) / (6*J261*J262^2) )</f>
        <v>0.67645842194996886</v>
      </c>
      <c r="K263" s="13" t="s">
        <v>16</v>
      </c>
      <c r="M263" s="18" t="s">
        <v>112</v>
      </c>
      <c r="N263" s="13">
        <f>(2*N261^3+N260^3-3*N261^2*N260)/(12*N262^2*(N261-N260)) +  (N259+N262-N261)*(N259+N262-N260)/(2*N262^2)</f>
        <v>9.9036878964438455E-2</v>
      </c>
      <c r="O263" s="13" t="s">
        <v>17</v>
      </c>
    </row>
    <row r="264" spans="1:15">
      <c r="B264">
        <f>J271</f>
        <v>0.96646072258613114</v>
      </c>
      <c r="C264" t="s">
        <v>18</v>
      </c>
      <c r="D264">
        <f>N271</f>
        <v>0.82933378396372603</v>
      </c>
      <c r="E264" t="s">
        <v>19</v>
      </c>
      <c r="I264" s="13" t="s">
        <v>163</v>
      </c>
      <c r="J264" s="13"/>
      <c r="K264" s="13"/>
      <c r="M264" t="s">
        <v>163</v>
      </c>
      <c r="O264" s="13"/>
    </row>
    <row r="265" spans="1:15" ht="21" thickBot="1">
      <c r="A265" t="s">
        <v>110</v>
      </c>
      <c r="B265">
        <f>-beta + (1-B251)*(1+beta) + B251*(1 + 2*beta)*(1 - B264)</f>
        <v>0.17066201585372526</v>
      </c>
      <c r="C265" t="s">
        <v>107</v>
      </c>
      <c r="D265">
        <f xml:space="preserve"> 1-D264</f>
        <v>0.17066621603627397</v>
      </c>
      <c r="E265" t="s">
        <v>119</v>
      </c>
      <c r="F265" s="21">
        <f>ABS(B265-D265)</f>
        <v>4.2001825487081312E-6</v>
      </c>
      <c r="I265" s="17" t="s">
        <v>156</v>
      </c>
      <c r="J265" s="13"/>
      <c r="K265" s="13"/>
      <c r="M265" s="17" t="s">
        <v>154</v>
      </c>
      <c r="N265" s="13"/>
      <c r="O265" s="13"/>
    </row>
    <row r="266" spans="1:15" ht="22" thickTop="1" thickBot="1">
      <c r="I266" s="13" t="s">
        <v>113</v>
      </c>
      <c r="J266" s="25" t="b">
        <f>AND(J269 &lt;=J268, J268&lt;=J270)</f>
        <v>1</v>
      </c>
      <c r="K266" s="13"/>
      <c r="M266" s="13" t="s">
        <v>113</v>
      </c>
      <c r="N266" s="25" t="b">
        <f>AND(N268 &lt;= N269, N269 &lt;= N270)</f>
        <v>1</v>
      </c>
      <c r="O266" s="13"/>
    </row>
    <row r="267" spans="1:15" ht="16" thickTop="1">
      <c r="I267" s="13" t="s">
        <v>10</v>
      </c>
      <c r="J267" s="13"/>
      <c r="K267" s="13"/>
      <c r="M267" s="13" t="s">
        <v>9</v>
      </c>
      <c r="N267" s="13"/>
      <c r="O267" s="13"/>
    </row>
    <row r="268" spans="1:15" ht="20">
      <c r="E268" t="s">
        <v>21</v>
      </c>
      <c r="F268" s="24">
        <f>SUM(F257,F261,F265)</f>
        <v>6.0582778396711667E-6</v>
      </c>
      <c r="G268" t="s">
        <v>30</v>
      </c>
      <c r="I268" s="8" t="s">
        <v>160</v>
      </c>
      <c r="J268" s="8">
        <f>B252</f>
        <v>0.99206355515483535</v>
      </c>
      <c r="K268" s="13"/>
      <c r="M268" s="8" t="s">
        <v>160</v>
      </c>
      <c r="N268" s="8">
        <f>B252</f>
        <v>0.99206355515483535</v>
      </c>
      <c r="O268" s="13"/>
    </row>
    <row r="269" spans="1:15">
      <c r="I269" s="8" t="s">
        <v>161</v>
      </c>
      <c r="J269" s="8">
        <f>B251</f>
        <v>0.43663565880743216</v>
      </c>
      <c r="K269" s="13"/>
      <c r="M269" s="8" t="s">
        <v>161</v>
      </c>
      <c r="N269" s="8">
        <v>1</v>
      </c>
      <c r="O269" s="13"/>
    </row>
    <row r="270" spans="1:15">
      <c r="I270" s="8" t="s">
        <v>162</v>
      </c>
      <c r="J270" s="8">
        <f>B253</f>
        <v>1</v>
      </c>
      <c r="K270" s="13"/>
      <c r="M270" s="8" t="s">
        <v>162</v>
      </c>
      <c r="N270" s="8">
        <f>B253</f>
        <v>1</v>
      </c>
      <c r="O270" s="13"/>
    </row>
    <row r="271" spans="1:15" ht="20">
      <c r="I271" s="18" t="s">
        <v>112</v>
      </c>
      <c r="J271" s="14">
        <f xml:space="preserve"> ((1/(2*J270^2)) * (J270^2 - J268^2 + J268*J269 + 2*J268*J270 - J269*J270) - J269^2/(6*J270^2))</f>
        <v>0.96646072258613114</v>
      </c>
      <c r="K271" s="13" t="s">
        <v>18</v>
      </c>
      <c r="M271" s="18" t="s">
        <v>112</v>
      </c>
      <c r="N271" s="14">
        <f xml:space="preserve"> (  ((2*N268 + N270 - N269) / (2*N270)) + ((N269 - N268)^3 - N268^3) / (6*N269*N270^2) )</f>
        <v>0.82933378396372603</v>
      </c>
      <c r="O271" s="13" t="s">
        <v>19</v>
      </c>
    </row>
  </sheetData>
  <conditionalFormatting sqref="J7">
    <cfRule type="containsText" dxfId="245" priority="119" operator="containsText" text="FALSE">
      <formula>NOT(ISERROR(SEARCH("FALSE",J7)))</formula>
    </cfRule>
    <cfRule type="containsText" dxfId="244" priority="120" operator="containsText" text="TRUE">
      <formula>NOT(ISERROR(SEARCH("TRUE",J7)))</formula>
    </cfRule>
  </conditionalFormatting>
  <conditionalFormatting sqref="N7">
    <cfRule type="containsText" dxfId="243" priority="117" operator="containsText" text="FALSE">
      <formula>NOT(ISERROR(SEARCH("FALSE",N7)))</formula>
    </cfRule>
    <cfRule type="containsText" dxfId="242" priority="118" operator="containsText" text="TRUE">
      <formula>NOT(ISERROR(SEARCH("TRUE",N7)))</formula>
    </cfRule>
  </conditionalFormatting>
  <conditionalFormatting sqref="J15">
    <cfRule type="containsText" dxfId="241" priority="115" operator="containsText" text="FALSE">
      <formula>NOT(ISERROR(SEARCH("FALSE",J15)))</formula>
    </cfRule>
    <cfRule type="containsText" dxfId="240" priority="116" operator="containsText" text="TRUE">
      <formula>NOT(ISERROR(SEARCH("TRUE",J15)))</formula>
    </cfRule>
  </conditionalFormatting>
  <conditionalFormatting sqref="N15">
    <cfRule type="containsText" dxfId="239" priority="113" operator="containsText" text="FALSE">
      <formula>NOT(ISERROR(SEARCH("FALSE",N15)))</formula>
    </cfRule>
    <cfRule type="containsText" dxfId="238" priority="114" operator="containsText" text="TRUE">
      <formula>NOT(ISERROR(SEARCH("TRUE",N15)))</formula>
    </cfRule>
  </conditionalFormatting>
  <conditionalFormatting sqref="J23">
    <cfRule type="containsText" dxfId="237" priority="111" operator="containsText" text="FALSE">
      <formula>NOT(ISERROR(SEARCH("FALSE",J23)))</formula>
    </cfRule>
    <cfRule type="containsText" dxfId="236" priority="112" operator="containsText" text="TRUE">
      <formula>NOT(ISERROR(SEARCH("TRUE",J23)))</formula>
    </cfRule>
  </conditionalFormatting>
  <conditionalFormatting sqref="N23">
    <cfRule type="containsText" dxfId="235" priority="109" operator="containsText" text="FALSE">
      <formula>NOT(ISERROR(SEARCH("FALSE",N23)))</formula>
    </cfRule>
    <cfRule type="containsText" dxfId="234" priority="110" operator="containsText" text="TRUE">
      <formula>NOT(ISERROR(SEARCH("TRUE",N23)))</formula>
    </cfRule>
  </conditionalFormatting>
  <conditionalFormatting sqref="J34">
    <cfRule type="containsText" dxfId="233" priority="107" operator="containsText" text="FALSE">
      <formula>NOT(ISERROR(SEARCH("FALSE",J34)))</formula>
    </cfRule>
    <cfRule type="containsText" dxfId="232" priority="108" operator="containsText" text="TRUE">
      <formula>NOT(ISERROR(SEARCH("TRUE",J34)))</formula>
    </cfRule>
  </conditionalFormatting>
  <conditionalFormatting sqref="N34">
    <cfRule type="containsText" dxfId="231" priority="105" operator="containsText" text="FALSE">
      <formula>NOT(ISERROR(SEARCH("FALSE",N34)))</formula>
    </cfRule>
    <cfRule type="containsText" dxfId="230" priority="106" operator="containsText" text="TRUE">
      <formula>NOT(ISERROR(SEARCH("TRUE",N34)))</formula>
    </cfRule>
  </conditionalFormatting>
  <conditionalFormatting sqref="J42">
    <cfRule type="containsText" dxfId="229" priority="103" operator="containsText" text="FALSE">
      <formula>NOT(ISERROR(SEARCH("FALSE",J42)))</formula>
    </cfRule>
    <cfRule type="containsText" dxfId="228" priority="104" operator="containsText" text="TRUE">
      <formula>NOT(ISERROR(SEARCH("TRUE",J42)))</formula>
    </cfRule>
  </conditionalFormatting>
  <conditionalFormatting sqref="N42">
    <cfRule type="containsText" dxfId="227" priority="101" operator="containsText" text="FALSE">
      <formula>NOT(ISERROR(SEARCH("FALSE",N42)))</formula>
    </cfRule>
    <cfRule type="containsText" dxfId="226" priority="102" operator="containsText" text="TRUE">
      <formula>NOT(ISERROR(SEARCH("TRUE",N42)))</formula>
    </cfRule>
  </conditionalFormatting>
  <conditionalFormatting sqref="J50">
    <cfRule type="containsText" dxfId="225" priority="99" operator="containsText" text="FALSE">
      <formula>NOT(ISERROR(SEARCH("FALSE",J50)))</formula>
    </cfRule>
    <cfRule type="containsText" dxfId="224" priority="100" operator="containsText" text="TRUE">
      <formula>NOT(ISERROR(SEARCH("TRUE",J50)))</formula>
    </cfRule>
  </conditionalFormatting>
  <conditionalFormatting sqref="N50">
    <cfRule type="containsText" dxfId="223" priority="97" operator="containsText" text="FALSE">
      <formula>NOT(ISERROR(SEARCH("FALSE",N50)))</formula>
    </cfRule>
    <cfRule type="containsText" dxfId="222" priority="98" operator="containsText" text="TRUE">
      <formula>NOT(ISERROR(SEARCH("TRUE",N50)))</formula>
    </cfRule>
  </conditionalFormatting>
  <conditionalFormatting sqref="J61">
    <cfRule type="containsText" dxfId="221" priority="95" operator="containsText" text="FALSE">
      <formula>NOT(ISERROR(SEARCH("FALSE",J61)))</formula>
    </cfRule>
    <cfRule type="containsText" dxfId="220" priority="96" operator="containsText" text="TRUE">
      <formula>NOT(ISERROR(SEARCH("TRUE",J61)))</formula>
    </cfRule>
  </conditionalFormatting>
  <conditionalFormatting sqref="N61">
    <cfRule type="containsText" dxfId="219" priority="93" operator="containsText" text="FALSE">
      <formula>NOT(ISERROR(SEARCH("FALSE",N61)))</formula>
    </cfRule>
    <cfRule type="containsText" dxfId="218" priority="94" operator="containsText" text="TRUE">
      <formula>NOT(ISERROR(SEARCH("TRUE",N61)))</formula>
    </cfRule>
  </conditionalFormatting>
  <conditionalFormatting sqref="J69">
    <cfRule type="containsText" dxfId="217" priority="91" operator="containsText" text="FALSE">
      <formula>NOT(ISERROR(SEARCH("FALSE",J69)))</formula>
    </cfRule>
    <cfRule type="containsText" dxfId="216" priority="92" operator="containsText" text="TRUE">
      <formula>NOT(ISERROR(SEARCH("TRUE",J69)))</formula>
    </cfRule>
  </conditionalFormatting>
  <conditionalFormatting sqref="N69">
    <cfRule type="containsText" dxfId="215" priority="89" operator="containsText" text="FALSE">
      <formula>NOT(ISERROR(SEARCH("FALSE",N69)))</formula>
    </cfRule>
    <cfRule type="containsText" dxfId="214" priority="90" operator="containsText" text="TRUE">
      <formula>NOT(ISERROR(SEARCH("TRUE",N69)))</formula>
    </cfRule>
  </conditionalFormatting>
  <conditionalFormatting sqref="J77">
    <cfRule type="containsText" dxfId="213" priority="87" operator="containsText" text="FALSE">
      <formula>NOT(ISERROR(SEARCH("FALSE",J77)))</formula>
    </cfRule>
    <cfRule type="containsText" dxfId="212" priority="88" operator="containsText" text="TRUE">
      <formula>NOT(ISERROR(SEARCH("TRUE",J77)))</formula>
    </cfRule>
  </conditionalFormatting>
  <conditionalFormatting sqref="N77">
    <cfRule type="containsText" dxfId="211" priority="85" operator="containsText" text="FALSE">
      <formula>NOT(ISERROR(SEARCH("FALSE",N77)))</formula>
    </cfRule>
    <cfRule type="containsText" dxfId="210" priority="86" operator="containsText" text="TRUE">
      <formula>NOT(ISERROR(SEARCH("TRUE",N77)))</formula>
    </cfRule>
  </conditionalFormatting>
  <conditionalFormatting sqref="J88">
    <cfRule type="containsText" dxfId="209" priority="83" operator="containsText" text="FALSE">
      <formula>NOT(ISERROR(SEARCH("FALSE",J88)))</formula>
    </cfRule>
    <cfRule type="containsText" dxfId="208" priority="84" operator="containsText" text="TRUE">
      <formula>NOT(ISERROR(SEARCH("TRUE",J88)))</formula>
    </cfRule>
  </conditionalFormatting>
  <conditionalFormatting sqref="N88">
    <cfRule type="containsText" dxfId="207" priority="81" operator="containsText" text="FALSE">
      <formula>NOT(ISERROR(SEARCH("FALSE",N88)))</formula>
    </cfRule>
    <cfRule type="containsText" dxfId="206" priority="82" operator="containsText" text="TRUE">
      <formula>NOT(ISERROR(SEARCH("TRUE",N88)))</formula>
    </cfRule>
  </conditionalFormatting>
  <conditionalFormatting sqref="J96">
    <cfRule type="containsText" dxfId="205" priority="79" operator="containsText" text="FALSE">
      <formula>NOT(ISERROR(SEARCH("FALSE",J96)))</formula>
    </cfRule>
    <cfRule type="containsText" dxfId="204" priority="80" operator="containsText" text="TRUE">
      <formula>NOT(ISERROR(SEARCH("TRUE",J96)))</formula>
    </cfRule>
  </conditionalFormatting>
  <conditionalFormatting sqref="N96">
    <cfRule type="containsText" dxfId="203" priority="77" operator="containsText" text="FALSE">
      <formula>NOT(ISERROR(SEARCH("FALSE",N96)))</formula>
    </cfRule>
    <cfRule type="containsText" dxfId="202" priority="78" operator="containsText" text="TRUE">
      <formula>NOT(ISERROR(SEARCH("TRUE",N96)))</formula>
    </cfRule>
  </conditionalFormatting>
  <conditionalFormatting sqref="J104">
    <cfRule type="containsText" dxfId="201" priority="75" operator="containsText" text="FALSE">
      <formula>NOT(ISERROR(SEARCH("FALSE",J104)))</formula>
    </cfRule>
    <cfRule type="containsText" dxfId="200" priority="76" operator="containsText" text="TRUE">
      <formula>NOT(ISERROR(SEARCH("TRUE",J104)))</formula>
    </cfRule>
  </conditionalFormatting>
  <conditionalFormatting sqref="N104">
    <cfRule type="containsText" dxfId="199" priority="73" operator="containsText" text="FALSE">
      <formula>NOT(ISERROR(SEARCH("FALSE",N104)))</formula>
    </cfRule>
    <cfRule type="containsText" dxfId="198" priority="74" operator="containsText" text="TRUE">
      <formula>NOT(ISERROR(SEARCH("TRUE",N104)))</formula>
    </cfRule>
  </conditionalFormatting>
  <conditionalFormatting sqref="J115">
    <cfRule type="containsText" dxfId="197" priority="71" operator="containsText" text="FALSE">
      <formula>NOT(ISERROR(SEARCH("FALSE",J115)))</formula>
    </cfRule>
    <cfRule type="containsText" dxfId="196" priority="72" operator="containsText" text="TRUE">
      <formula>NOT(ISERROR(SEARCH("TRUE",J115)))</formula>
    </cfRule>
  </conditionalFormatting>
  <conditionalFormatting sqref="N115">
    <cfRule type="containsText" dxfId="195" priority="69" operator="containsText" text="FALSE">
      <formula>NOT(ISERROR(SEARCH("FALSE",N115)))</formula>
    </cfRule>
    <cfRule type="containsText" dxfId="194" priority="70" operator="containsText" text="TRUE">
      <formula>NOT(ISERROR(SEARCH("TRUE",N115)))</formula>
    </cfRule>
  </conditionalFormatting>
  <conditionalFormatting sqref="J123">
    <cfRule type="containsText" dxfId="193" priority="67" operator="containsText" text="FALSE">
      <formula>NOT(ISERROR(SEARCH("FALSE",J123)))</formula>
    </cfRule>
    <cfRule type="containsText" dxfId="192" priority="68" operator="containsText" text="TRUE">
      <formula>NOT(ISERROR(SEARCH("TRUE",J123)))</formula>
    </cfRule>
  </conditionalFormatting>
  <conditionalFormatting sqref="N123">
    <cfRule type="containsText" dxfId="191" priority="65" operator="containsText" text="FALSE">
      <formula>NOT(ISERROR(SEARCH("FALSE",N123)))</formula>
    </cfRule>
    <cfRule type="containsText" dxfId="190" priority="66" operator="containsText" text="TRUE">
      <formula>NOT(ISERROR(SEARCH("TRUE",N123)))</formula>
    </cfRule>
  </conditionalFormatting>
  <conditionalFormatting sqref="J131">
    <cfRule type="containsText" dxfId="189" priority="63" operator="containsText" text="FALSE">
      <formula>NOT(ISERROR(SEARCH("FALSE",J131)))</formula>
    </cfRule>
    <cfRule type="containsText" dxfId="188" priority="64" operator="containsText" text="TRUE">
      <formula>NOT(ISERROR(SEARCH("TRUE",J131)))</formula>
    </cfRule>
  </conditionalFormatting>
  <conditionalFormatting sqref="N131">
    <cfRule type="containsText" dxfId="187" priority="61" operator="containsText" text="FALSE">
      <formula>NOT(ISERROR(SEARCH("FALSE",N131)))</formula>
    </cfRule>
    <cfRule type="containsText" dxfId="186" priority="62" operator="containsText" text="TRUE">
      <formula>NOT(ISERROR(SEARCH("TRUE",N131)))</formula>
    </cfRule>
  </conditionalFormatting>
  <conditionalFormatting sqref="J142">
    <cfRule type="containsText" dxfId="185" priority="59" operator="containsText" text="FALSE">
      <formula>NOT(ISERROR(SEARCH("FALSE",J142)))</formula>
    </cfRule>
    <cfRule type="containsText" dxfId="184" priority="60" operator="containsText" text="TRUE">
      <formula>NOT(ISERROR(SEARCH("TRUE",J142)))</formula>
    </cfRule>
  </conditionalFormatting>
  <conditionalFormatting sqref="N142">
    <cfRule type="containsText" dxfId="183" priority="57" operator="containsText" text="FALSE">
      <formula>NOT(ISERROR(SEARCH("FALSE",N142)))</formula>
    </cfRule>
    <cfRule type="containsText" dxfId="182" priority="58" operator="containsText" text="TRUE">
      <formula>NOT(ISERROR(SEARCH("TRUE",N142)))</formula>
    </cfRule>
  </conditionalFormatting>
  <conditionalFormatting sqref="J150">
    <cfRule type="containsText" dxfId="181" priority="55" operator="containsText" text="FALSE">
      <formula>NOT(ISERROR(SEARCH("FALSE",J150)))</formula>
    </cfRule>
    <cfRule type="containsText" dxfId="180" priority="56" operator="containsText" text="TRUE">
      <formula>NOT(ISERROR(SEARCH("TRUE",J150)))</formula>
    </cfRule>
  </conditionalFormatting>
  <conditionalFormatting sqref="N150">
    <cfRule type="containsText" dxfId="179" priority="53" operator="containsText" text="FALSE">
      <formula>NOT(ISERROR(SEARCH("FALSE",N150)))</formula>
    </cfRule>
    <cfRule type="containsText" dxfId="178" priority="54" operator="containsText" text="TRUE">
      <formula>NOT(ISERROR(SEARCH("TRUE",N150)))</formula>
    </cfRule>
  </conditionalFormatting>
  <conditionalFormatting sqref="J158">
    <cfRule type="containsText" dxfId="177" priority="51" operator="containsText" text="FALSE">
      <formula>NOT(ISERROR(SEARCH("FALSE",J158)))</formula>
    </cfRule>
    <cfRule type="containsText" dxfId="176" priority="52" operator="containsText" text="TRUE">
      <formula>NOT(ISERROR(SEARCH("TRUE",J158)))</formula>
    </cfRule>
  </conditionalFormatting>
  <conditionalFormatting sqref="N158">
    <cfRule type="containsText" dxfId="175" priority="49" operator="containsText" text="FALSE">
      <formula>NOT(ISERROR(SEARCH("FALSE",N158)))</formula>
    </cfRule>
    <cfRule type="containsText" dxfId="174" priority="50" operator="containsText" text="TRUE">
      <formula>NOT(ISERROR(SEARCH("TRUE",N158)))</formula>
    </cfRule>
  </conditionalFormatting>
  <conditionalFormatting sqref="J169">
    <cfRule type="containsText" dxfId="173" priority="47" operator="containsText" text="FALSE">
      <formula>NOT(ISERROR(SEARCH("FALSE",J169)))</formula>
    </cfRule>
    <cfRule type="containsText" dxfId="172" priority="48" operator="containsText" text="TRUE">
      <formula>NOT(ISERROR(SEARCH("TRUE",J169)))</formula>
    </cfRule>
  </conditionalFormatting>
  <conditionalFormatting sqref="N169">
    <cfRule type="containsText" dxfId="171" priority="45" operator="containsText" text="FALSE">
      <formula>NOT(ISERROR(SEARCH("FALSE",N169)))</formula>
    </cfRule>
    <cfRule type="containsText" dxfId="170" priority="46" operator="containsText" text="TRUE">
      <formula>NOT(ISERROR(SEARCH("TRUE",N169)))</formula>
    </cfRule>
  </conditionalFormatting>
  <conditionalFormatting sqref="J177">
    <cfRule type="containsText" dxfId="169" priority="43" operator="containsText" text="FALSE">
      <formula>NOT(ISERROR(SEARCH("FALSE",J177)))</formula>
    </cfRule>
    <cfRule type="containsText" dxfId="168" priority="44" operator="containsText" text="TRUE">
      <formula>NOT(ISERROR(SEARCH("TRUE",J177)))</formula>
    </cfRule>
  </conditionalFormatting>
  <conditionalFormatting sqref="N177">
    <cfRule type="containsText" dxfId="167" priority="41" operator="containsText" text="FALSE">
      <formula>NOT(ISERROR(SEARCH("FALSE",N177)))</formula>
    </cfRule>
    <cfRule type="containsText" dxfId="166" priority="42" operator="containsText" text="TRUE">
      <formula>NOT(ISERROR(SEARCH("TRUE",N177)))</formula>
    </cfRule>
  </conditionalFormatting>
  <conditionalFormatting sqref="J185">
    <cfRule type="containsText" dxfId="165" priority="39" operator="containsText" text="FALSE">
      <formula>NOT(ISERROR(SEARCH("FALSE",J185)))</formula>
    </cfRule>
    <cfRule type="containsText" dxfId="164" priority="40" operator="containsText" text="TRUE">
      <formula>NOT(ISERROR(SEARCH("TRUE",J185)))</formula>
    </cfRule>
  </conditionalFormatting>
  <conditionalFormatting sqref="N185">
    <cfRule type="containsText" dxfId="163" priority="37" operator="containsText" text="FALSE">
      <formula>NOT(ISERROR(SEARCH("FALSE",N185)))</formula>
    </cfRule>
    <cfRule type="containsText" dxfId="162" priority="38" operator="containsText" text="TRUE">
      <formula>NOT(ISERROR(SEARCH("TRUE",N185)))</formula>
    </cfRule>
  </conditionalFormatting>
  <conditionalFormatting sqref="J196">
    <cfRule type="containsText" dxfId="161" priority="35" operator="containsText" text="FALSE">
      <formula>NOT(ISERROR(SEARCH("FALSE",J196)))</formula>
    </cfRule>
    <cfRule type="containsText" dxfId="160" priority="36" operator="containsText" text="TRUE">
      <formula>NOT(ISERROR(SEARCH("TRUE",J196)))</formula>
    </cfRule>
  </conditionalFormatting>
  <conditionalFormatting sqref="N196">
    <cfRule type="containsText" dxfId="159" priority="33" operator="containsText" text="FALSE">
      <formula>NOT(ISERROR(SEARCH("FALSE",N196)))</formula>
    </cfRule>
    <cfRule type="containsText" dxfId="158" priority="34" operator="containsText" text="TRUE">
      <formula>NOT(ISERROR(SEARCH("TRUE",N196)))</formula>
    </cfRule>
  </conditionalFormatting>
  <conditionalFormatting sqref="J204">
    <cfRule type="containsText" dxfId="157" priority="31" operator="containsText" text="FALSE">
      <formula>NOT(ISERROR(SEARCH("FALSE",J204)))</formula>
    </cfRule>
    <cfRule type="containsText" dxfId="156" priority="32" operator="containsText" text="TRUE">
      <formula>NOT(ISERROR(SEARCH("TRUE",J204)))</formula>
    </cfRule>
  </conditionalFormatting>
  <conditionalFormatting sqref="N204">
    <cfRule type="containsText" dxfId="155" priority="29" operator="containsText" text="FALSE">
      <formula>NOT(ISERROR(SEARCH("FALSE",N204)))</formula>
    </cfRule>
    <cfRule type="containsText" dxfId="154" priority="30" operator="containsText" text="TRUE">
      <formula>NOT(ISERROR(SEARCH("TRUE",N204)))</formula>
    </cfRule>
  </conditionalFormatting>
  <conditionalFormatting sqref="J212">
    <cfRule type="containsText" dxfId="153" priority="27" operator="containsText" text="FALSE">
      <formula>NOT(ISERROR(SEARCH("FALSE",J212)))</formula>
    </cfRule>
    <cfRule type="containsText" dxfId="152" priority="28" operator="containsText" text="TRUE">
      <formula>NOT(ISERROR(SEARCH("TRUE",J212)))</formula>
    </cfRule>
  </conditionalFormatting>
  <conditionalFormatting sqref="N212">
    <cfRule type="containsText" dxfId="151" priority="25" operator="containsText" text="FALSE">
      <formula>NOT(ISERROR(SEARCH("FALSE",N212)))</formula>
    </cfRule>
    <cfRule type="containsText" dxfId="150" priority="26" operator="containsText" text="TRUE">
      <formula>NOT(ISERROR(SEARCH("TRUE",N212)))</formula>
    </cfRule>
  </conditionalFormatting>
  <conditionalFormatting sqref="J223">
    <cfRule type="containsText" dxfId="149" priority="23" operator="containsText" text="FALSE">
      <formula>NOT(ISERROR(SEARCH("FALSE",J223)))</formula>
    </cfRule>
    <cfRule type="containsText" dxfId="148" priority="24" operator="containsText" text="TRUE">
      <formula>NOT(ISERROR(SEARCH("TRUE",J223)))</formula>
    </cfRule>
  </conditionalFormatting>
  <conditionalFormatting sqref="N223">
    <cfRule type="containsText" dxfId="147" priority="21" operator="containsText" text="FALSE">
      <formula>NOT(ISERROR(SEARCH("FALSE",N223)))</formula>
    </cfRule>
    <cfRule type="containsText" dxfId="146" priority="22" operator="containsText" text="TRUE">
      <formula>NOT(ISERROR(SEARCH("TRUE",N223)))</formula>
    </cfRule>
  </conditionalFormatting>
  <conditionalFormatting sqref="N231">
    <cfRule type="containsText" dxfId="145" priority="19" operator="containsText" text="FALSE">
      <formula>NOT(ISERROR(SEARCH("FALSE",N231)))</formula>
    </cfRule>
    <cfRule type="containsText" dxfId="144" priority="20" operator="containsText" text="TRUE">
      <formula>NOT(ISERROR(SEARCH("TRUE",N231)))</formula>
    </cfRule>
  </conditionalFormatting>
  <conditionalFormatting sqref="J231">
    <cfRule type="containsText" dxfId="143" priority="17" operator="containsText" text="FALSE">
      <formula>NOT(ISERROR(SEARCH("FALSE",J231)))</formula>
    </cfRule>
    <cfRule type="containsText" dxfId="142" priority="18" operator="containsText" text="TRUE">
      <formula>NOT(ISERROR(SEARCH("TRUE",J231)))</formula>
    </cfRule>
  </conditionalFormatting>
  <conditionalFormatting sqref="J239">
    <cfRule type="containsText" dxfId="141" priority="15" operator="containsText" text="FALSE">
      <formula>NOT(ISERROR(SEARCH("FALSE",J239)))</formula>
    </cfRule>
    <cfRule type="containsText" dxfId="140" priority="16" operator="containsText" text="TRUE">
      <formula>NOT(ISERROR(SEARCH("TRUE",J239)))</formula>
    </cfRule>
  </conditionalFormatting>
  <conditionalFormatting sqref="N239">
    <cfRule type="containsText" dxfId="139" priority="13" operator="containsText" text="FALSE">
      <formula>NOT(ISERROR(SEARCH("FALSE",N239)))</formula>
    </cfRule>
    <cfRule type="containsText" dxfId="138" priority="14" operator="containsText" text="TRUE">
      <formula>NOT(ISERROR(SEARCH("TRUE",N239)))</formula>
    </cfRule>
  </conditionalFormatting>
  <conditionalFormatting sqref="N250">
    <cfRule type="containsText" dxfId="137" priority="11" operator="containsText" text="FALSE">
      <formula>NOT(ISERROR(SEARCH("FALSE",N250)))</formula>
    </cfRule>
    <cfRule type="containsText" dxfId="136" priority="12" operator="containsText" text="TRUE">
      <formula>NOT(ISERROR(SEARCH("TRUE",N250)))</formula>
    </cfRule>
  </conditionalFormatting>
  <conditionalFormatting sqref="J250">
    <cfRule type="containsText" dxfId="135" priority="9" operator="containsText" text="FALSE">
      <formula>NOT(ISERROR(SEARCH("FALSE",J250)))</formula>
    </cfRule>
    <cfRule type="containsText" dxfId="134" priority="10" operator="containsText" text="TRUE">
      <formula>NOT(ISERROR(SEARCH("TRUE",J250)))</formula>
    </cfRule>
  </conditionalFormatting>
  <conditionalFormatting sqref="J258">
    <cfRule type="containsText" dxfId="133" priority="7" operator="containsText" text="FALSE">
      <formula>NOT(ISERROR(SEARCH("FALSE",J258)))</formula>
    </cfRule>
    <cfRule type="containsText" dxfId="132" priority="8" operator="containsText" text="TRUE">
      <formula>NOT(ISERROR(SEARCH("TRUE",J258)))</formula>
    </cfRule>
  </conditionalFormatting>
  <conditionalFormatting sqref="N258">
    <cfRule type="containsText" dxfId="131" priority="5" operator="containsText" text="FALSE">
      <formula>NOT(ISERROR(SEARCH("FALSE",N258)))</formula>
    </cfRule>
    <cfRule type="containsText" dxfId="130" priority="6" operator="containsText" text="TRUE">
      <formula>NOT(ISERROR(SEARCH("TRUE",N258)))</formula>
    </cfRule>
  </conditionalFormatting>
  <conditionalFormatting sqref="N266">
    <cfRule type="containsText" dxfId="129" priority="3" operator="containsText" text="FALSE">
      <formula>NOT(ISERROR(SEARCH("FALSE",N266)))</formula>
    </cfRule>
    <cfRule type="containsText" dxfId="128" priority="4" operator="containsText" text="TRUE">
      <formula>NOT(ISERROR(SEARCH("TRUE",N266)))</formula>
    </cfRule>
  </conditionalFormatting>
  <conditionalFormatting sqref="J266">
    <cfRule type="containsText" dxfId="127" priority="1" operator="containsText" text="FALSE">
      <formula>NOT(ISERROR(SEARCH("FALSE",J266)))</formula>
    </cfRule>
    <cfRule type="containsText" dxfId="126" priority="2" operator="containsText" text="TRUE">
      <formula>NOT(ISERROR(SEARCH("TRUE",J266)))</formula>
    </cfRule>
  </conditionalFormatting>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W306"/>
  <sheetViews>
    <sheetView workbookViewId="0">
      <selection activeCell="N258" sqref="N258"/>
    </sheetView>
  </sheetViews>
  <sheetFormatPr baseColWidth="10" defaultRowHeight="15" x14ac:dyDescent="0"/>
  <cols>
    <col min="6" max="6" width="14" customWidth="1"/>
  </cols>
  <sheetData>
    <row r="2" spans="1:17" ht="20">
      <c r="A2" s="1" t="s">
        <v>131</v>
      </c>
    </row>
    <row r="4" spans="1:17">
      <c r="A4" t="s">
        <v>104</v>
      </c>
      <c r="I4" t="s">
        <v>177</v>
      </c>
      <c r="K4" s="13"/>
      <c r="O4" s="13"/>
      <c r="Q4" t="s">
        <v>116</v>
      </c>
    </row>
    <row r="5" spans="1:17">
      <c r="A5" t="s">
        <v>130</v>
      </c>
      <c r="K5" s="13"/>
      <c r="O5" s="13"/>
      <c r="Q5" t="b">
        <f>$F$25=0</f>
        <v>0</v>
      </c>
    </row>
    <row r="6" spans="1:17" ht="16" thickBot="1">
      <c r="I6" s="17" t="s">
        <v>156</v>
      </c>
      <c r="J6" s="13"/>
      <c r="K6" s="13"/>
      <c r="M6" s="17" t="s">
        <v>154</v>
      </c>
      <c r="N6" s="13"/>
      <c r="O6" s="13"/>
      <c r="Q6">
        <f>COUNT($B$7:$B$8)</f>
        <v>2</v>
      </c>
    </row>
    <row r="7" spans="1:17" ht="22" thickTop="1" thickBot="1">
      <c r="A7" t="s">
        <v>0</v>
      </c>
      <c r="B7">
        <v>0.46587404973080582</v>
      </c>
      <c r="I7" s="13" t="s">
        <v>113</v>
      </c>
      <c r="J7" s="25" t="b">
        <f>AND(J10 &lt;=J9, J9&lt;=J11)</f>
        <v>1</v>
      </c>
      <c r="K7" s="13"/>
      <c r="M7" s="13" t="s">
        <v>113</v>
      </c>
      <c r="N7" s="25" t="b">
        <f>AND(N9 &lt;= N10, N10 &lt;= N11)</f>
        <v>1</v>
      </c>
      <c r="O7" s="13"/>
      <c r="Q7" t="b">
        <f>$B$7&lt;=$B$10</f>
        <v>1</v>
      </c>
    </row>
    <row r="8" spans="1:17" ht="16" thickTop="1">
      <c r="A8" t="s">
        <v>1</v>
      </c>
      <c r="B8">
        <v>0.4449092660367997</v>
      </c>
      <c r="I8" s="13" t="s">
        <v>10</v>
      </c>
      <c r="J8" s="13"/>
      <c r="K8" s="13"/>
      <c r="M8" s="13" t="s">
        <v>9</v>
      </c>
      <c r="N8" s="13"/>
      <c r="O8" s="13"/>
      <c r="Q8" t="b">
        <f>$B$8&lt;=$B$7</f>
        <v>1</v>
      </c>
    </row>
    <row r="9" spans="1:17">
      <c r="A9" t="s">
        <v>2</v>
      </c>
      <c r="B9">
        <v>1</v>
      </c>
      <c r="I9" s="8" t="s">
        <v>160</v>
      </c>
      <c r="J9" s="8">
        <f>B7</f>
        <v>0.46587404973080582</v>
      </c>
      <c r="K9" s="13"/>
      <c r="M9" s="8" t="s">
        <v>160</v>
      </c>
      <c r="N9" s="8">
        <f>B7</f>
        <v>0.46587404973080582</v>
      </c>
      <c r="O9" s="13"/>
      <c r="Q9">
        <f>{32767,32767,0.000001,0.01,FALSE,FALSE,TRUE,1,1,1,0.0001,TRUE}</f>
        <v>32767</v>
      </c>
    </row>
    <row r="10" spans="1:17">
      <c r="A10" t="s">
        <v>3</v>
      </c>
      <c r="B10">
        <v>1.1000000000000001</v>
      </c>
      <c r="C10" t="s">
        <v>29</v>
      </c>
      <c r="I10" s="8" t="s">
        <v>161</v>
      </c>
      <c r="J10" s="8">
        <f>B8</f>
        <v>0.4449092660367997</v>
      </c>
      <c r="K10" s="13"/>
      <c r="M10" s="8" t="s">
        <v>161</v>
      </c>
      <c r="N10" s="8">
        <v>1</v>
      </c>
      <c r="O10" s="13"/>
      <c r="Q10">
        <f>{0,0,0,100,0,FALSE,TRUE,0.075,0,0,FALSE,30}</f>
        <v>0</v>
      </c>
    </row>
    <row r="11" spans="1:17">
      <c r="I11" s="8" t="s">
        <v>162</v>
      </c>
      <c r="J11" s="8">
        <f>B10</f>
        <v>1.1000000000000001</v>
      </c>
      <c r="K11" s="13"/>
      <c r="M11" s="8" t="s">
        <v>162</v>
      </c>
      <c r="N11" s="8">
        <f>B10</f>
        <v>1.1000000000000001</v>
      </c>
      <c r="O11" s="13"/>
    </row>
    <row r="12" spans="1:17" ht="20">
      <c r="A12" t="s">
        <v>13</v>
      </c>
      <c r="I12" s="18" t="s">
        <v>112</v>
      </c>
      <c r="J12" s="14">
        <f xml:space="preserve"> ((1/(2*J11^2)) * (J11^2 - J9^2 + J9*J10 + 2*J9*J11 - J10*J11) - J10^2/(6*J11^2))</f>
        <v>0.689989400723513</v>
      </c>
      <c r="K12" s="13" t="s">
        <v>14</v>
      </c>
      <c r="M12" s="18" t="s">
        <v>112</v>
      </c>
      <c r="N12" s="14">
        <f xml:space="preserve"> (  ((2*N9 + N11 - N10) / (2*N11)) + ((N10 - N9)^3 - N9^3) / (6*N10*N11^2) )</f>
        <v>0.4760381733413665</v>
      </c>
      <c r="O12" s="13" t="s">
        <v>15</v>
      </c>
    </row>
    <row r="13" spans="1:17">
      <c r="B13">
        <f>J12</f>
        <v>0.689989400723513</v>
      </c>
      <c r="C13" t="s">
        <v>14</v>
      </c>
      <c r="D13">
        <f>N12</f>
        <v>0.4760381733413665</v>
      </c>
      <c r="E13" t="s">
        <v>15</v>
      </c>
      <c r="I13" t="s">
        <v>163</v>
      </c>
      <c r="K13" s="13"/>
      <c r="M13" t="s">
        <v>163</v>
      </c>
      <c r="O13" s="13"/>
    </row>
    <row r="14" spans="1:17" ht="21" thickBot="1">
      <c r="A14" t="s">
        <v>106</v>
      </c>
      <c r="B14">
        <f>-beta + (1-B8)*(1+beta) + B8*(1 + 2*beta)*(1-B13)</f>
        <v>0.52396123248959137</v>
      </c>
      <c r="C14" t="s">
        <v>107</v>
      </c>
      <c r="D14">
        <f>1-D13</f>
        <v>0.52396182665863344</v>
      </c>
      <c r="E14" t="s">
        <v>117</v>
      </c>
      <c r="F14" s="21">
        <f>ABS(B14-D14)</f>
        <v>5.941690420785406E-7</v>
      </c>
      <c r="I14" s="17" t="s">
        <v>154</v>
      </c>
      <c r="J14" s="13"/>
      <c r="K14" s="13"/>
      <c r="M14" s="17" t="s">
        <v>163</v>
      </c>
      <c r="N14" s="13"/>
      <c r="O14" s="13"/>
    </row>
    <row r="15" spans="1:17" ht="22" thickTop="1" thickBot="1">
      <c r="I15" s="13" t="s">
        <v>113</v>
      </c>
      <c r="J15" s="25" t="b">
        <f>AND(J17 &lt;= J18, J18 &lt;= J19)</f>
        <v>1</v>
      </c>
      <c r="K15" s="13"/>
      <c r="M15" s="13" t="s">
        <v>163</v>
      </c>
      <c r="N15" s="16"/>
      <c r="O15" s="13"/>
    </row>
    <row r="16" spans="1:17" ht="16" thickTop="1">
      <c r="A16" t="s">
        <v>11</v>
      </c>
      <c r="I16" s="13" t="s">
        <v>9</v>
      </c>
      <c r="J16" s="13"/>
      <c r="K16" s="13"/>
      <c r="M16" s="13" t="s">
        <v>163</v>
      </c>
      <c r="N16" s="13"/>
      <c r="O16" s="13"/>
    </row>
    <row r="17" spans="1:15">
      <c r="B17">
        <f>J20</f>
        <v>0.66666666652096673</v>
      </c>
      <c r="C17" t="s">
        <v>16</v>
      </c>
      <c r="D17">
        <f>N20</f>
        <v>0</v>
      </c>
      <c r="E17" t="s">
        <v>17</v>
      </c>
      <c r="I17" s="8" t="s">
        <v>160</v>
      </c>
      <c r="J17" s="8">
        <f>B8</f>
        <v>0.4449092660367997</v>
      </c>
      <c r="K17" s="13"/>
      <c r="M17" s="13" t="s">
        <v>163</v>
      </c>
      <c r="N17" s="13"/>
      <c r="O17" s="13"/>
    </row>
    <row r="18" spans="1:15" ht="20">
      <c r="A18" t="s">
        <v>108</v>
      </c>
      <c r="B18">
        <f>-beta + (B7*(1-B17) + (1-B9)*(1-D17))*(1 + 2*beta) / (B7+1-B9)</f>
        <v>4.3709968977623248E-10</v>
      </c>
      <c r="C18" t="s">
        <v>109</v>
      </c>
      <c r="D18">
        <v>0</v>
      </c>
      <c r="E18" t="s">
        <v>118</v>
      </c>
      <c r="F18" s="21">
        <f>ABS(B18-D18)</f>
        <v>4.3709968977623248E-10</v>
      </c>
      <c r="I18" s="8" t="s">
        <v>161</v>
      </c>
      <c r="J18" s="8">
        <f>B7</f>
        <v>0.46587404973080582</v>
      </c>
      <c r="K18" s="13"/>
      <c r="M18" s="13" t="s">
        <v>163</v>
      </c>
      <c r="N18" s="13"/>
      <c r="O18" s="13"/>
    </row>
    <row r="19" spans="1:15">
      <c r="I19" s="8" t="s">
        <v>162</v>
      </c>
      <c r="J19" s="8">
        <f>B10</f>
        <v>1.1000000000000001</v>
      </c>
      <c r="K19" s="13"/>
      <c r="M19" s="13" t="s">
        <v>163</v>
      </c>
      <c r="N19" s="13"/>
      <c r="O19" s="13"/>
    </row>
    <row r="20" spans="1:15" ht="20">
      <c r="A20" t="s">
        <v>12</v>
      </c>
      <c r="I20" s="18" t="s">
        <v>112</v>
      </c>
      <c r="J20" s="14">
        <f xml:space="preserve"> (  ((2*J17 + J19 - J18) / (2*J19)) + ((J18 - J17)^3 - J17^3) / (6*J18*J19^2) )</f>
        <v>0.66666666652096673</v>
      </c>
      <c r="K20" s="13" t="s">
        <v>16</v>
      </c>
      <c r="M20" s="18" t="s">
        <v>163</v>
      </c>
      <c r="N20" s="13">
        <v>0</v>
      </c>
      <c r="O20" s="13" t="s">
        <v>17</v>
      </c>
    </row>
    <row r="21" spans="1:15">
      <c r="B21">
        <f>J28</f>
        <v>0</v>
      </c>
      <c r="C21" t="s">
        <v>18</v>
      </c>
      <c r="D21">
        <f>N28</f>
        <v>0</v>
      </c>
      <c r="E21" t="s">
        <v>19</v>
      </c>
      <c r="I21" s="13" t="s">
        <v>163</v>
      </c>
      <c r="J21" s="13"/>
      <c r="K21" s="13"/>
      <c r="M21" t="s">
        <v>163</v>
      </c>
      <c r="O21" s="13"/>
    </row>
    <row r="22" spans="1:15" ht="20">
      <c r="A22" t="s">
        <v>110</v>
      </c>
      <c r="B22">
        <f>-beta + (1-B8)*(1+beta) + B8*(1 + 2*beta)*(1 - B21)</f>
        <v>1.4449092660367997</v>
      </c>
      <c r="C22" t="s">
        <v>107</v>
      </c>
      <c r="D22">
        <f xml:space="preserve"> 1-D21</f>
        <v>1</v>
      </c>
      <c r="E22" t="s">
        <v>119</v>
      </c>
      <c r="F22" s="21">
        <v>0</v>
      </c>
      <c r="I22" s="17" t="s">
        <v>163</v>
      </c>
      <c r="J22" s="13"/>
      <c r="K22" s="13"/>
      <c r="M22" s="17" t="s">
        <v>163</v>
      </c>
      <c r="N22" s="13"/>
      <c r="O22" s="13"/>
    </row>
    <row r="23" spans="1:15">
      <c r="I23" s="13" t="s">
        <v>163</v>
      </c>
      <c r="J23" s="16"/>
      <c r="K23" s="13"/>
      <c r="M23" s="13" t="s">
        <v>163</v>
      </c>
      <c r="N23" s="16"/>
      <c r="O23" s="13"/>
    </row>
    <row r="24" spans="1:15">
      <c r="I24" s="13" t="s">
        <v>163</v>
      </c>
      <c r="J24" s="13"/>
      <c r="K24" s="13"/>
      <c r="M24" s="13" t="s">
        <v>163</v>
      </c>
      <c r="N24" s="13"/>
      <c r="O24" s="13"/>
    </row>
    <row r="25" spans="1:15" ht="20">
      <c r="E25" t="s">
        <v>21</v>
      </c>
      <c r="F25" s="24">
        <f>SUM(F14,F18,F22)</f>
        <v>5.9460614176831683E-7</v>
      </c>
      <c r="G25" t="s">
        <v>30</v>
      </c>
      <c r="I25" s="8" t="s">
        <v>163</v>
      </c>
      <c r="J25" s="8"/>
      <c r="K25" s="13"/>
      <c r="M25" s="8" t="s">
        <v>163</v>
      </c>
      <c r="N25" s="8"/>
      <c r="O25" s="13"/>
    </row>
    <row r="26" spans="1:15">
      <c r="I26" s="8" t="s">
        <v>163</v>
      </c>
      <c r="J26" s="8"/>
      <c r="K26" s="13"/>
      <c r="M26" s="8" t="s">
        <v>163</v>
      </c>
      <c r="N26" s="8"/>
      <c r="O26" s="13"/>
    </row>
    <row r="27" spans="1:15">
      <c r="I27" s="8" t="s">
        <v>163</v>
      </c>
      <c r="J27" s="8"/>
      <c r="K27" s="13"/>
      <c r="M27" s="8" t="s">
        <v>163</v>
      </c>
      <c r="N27" s="8"/>
      <c r="O27" s="13"/>
    </row>
    <row r="28" spans="1:15" ht="20">
      <c r="I28" s="18" t="s">
        <v>163</v>
      </c>
      <c r="J28" s="14"/>
      <c r="K28" s="13" t="s">
        <v>18</v>
      </c>
      <c r="M28" s="18" t="s">
        <v>163</v>
      </c>
      <c r="N28" s="14"/>
      <c r="O28" s="13" t="s">
        <v>19</v>
      </c>
    </row>
    <row r="29" spans="1:15">
      <c r="I29" t="s">
        <v>163</v>
      </c>
      <c r="M29" t="s">
        <v>163</v>
      </c>
    </row>
    <row r="30" spans="1:15">
      <c r="I30" t="s">
        <v>163</v>
      </c>
      <c r="M30" t="s">
        <v>163</v>
      </c>
    </row>
    <row r="31" spans="1:15" ht="20">
      <c r="A31" s="1" t="s">
        <v>139</v>
      </c>
      <c r="I31" t="s">
        <v>163</v>
      </c>
      <c r="M31" t="s">
        <v>163</v>
      </c>
    </row>
    <row r="32" spans="1:15">
      <c r="I32" t="s">
        <v>163</v>
      </c>
      <c r="M32" t="s">
        <v>163</v>
      </c>
    </row>
    <row r="33" spans="1:17">
      <c r="A33" t="s">
        <v>104</v>
      </c>
      <c r="I33" t="s">
        <v>177</v>
      </c>
      <c r="K33" s="13"/>
      <c r="M33" t="s">
        <v>163</v>
      </c>
      <c r="O33" s="13"/>
      <c r="Q33" t="s">
        <v>116</v>
      </c>
    </row>
    <row r="34" spans="1:17">
      <c r="A34" t="s">
        <v>138</v>
      </c>
      <c r="I34" t="s">
        <v>163</v>
      </c>
      <c r="K34" s="13"/>
      <c r="M34" t="s">
        <v>163</v>
      </c>
      <c r="O34" s="13"/>
      <c r="Q34" t="b">
        <f>$F$54=0</f>
        <v>0</v>
      </c>
    </row>
    <row r="35" spans="1:17" ht="16" thickBot="1">
      <c r="I35" s="17" t="s">
        <v>154</v>
      </c>
      <c r="J35" s="13"/>
      <c r="K35" s="13"/>
      <c r="M35" s="17" t="s">
        <v>154</v>
      </c>
      <c r="N35" s="13"/>
      <c r="O35" s="13"/>
      <c r="Q35">
        <f>COUNT($B$36:$B$37)</f>
        <v>2</v>
      </c>
    </row>
    <row r="36" spans="1:17" ht="22" thickTop="1" thickBot="1">
      <c r="A36" t="s">
        <v>0</v>
      </c>
      <c r="B36">
        <v>0.49874590027330684</v>
      </c>
      <c r="I36" s="13" t="s">
        <v>113</v>
      </c>
      <c r="J36" s="25" t="b">
        <f>AND(J38 &lt;= J39, J39 &lt;= J40)</f>
        <v>0</v>
      </c>
      <c r="K36" s="13"/>
      <c r="M36" s="13" t="s">
        <v>113</v>
      </c>
      <c r="N36" s="25" t="b">
        <f>AND(N38 &lt;= N39, N39 &lt;= N40)</f>
        <v>1</v>
      </c>
      <c r="O36" s="13"/>
      <c r="Q36">
        <f>{32767,32767,0.000001,0.01,FALSE,FALSE,TRUE,1,1,1,0.0001,TRUE}</f>
        <v>32767</v>
      </c>
    </row>
    <row r="37" spans="1:17" ht="16" thickTop="1">
      <c r="A37" t="s">
        <v>1</v>
      </c>
      <c r="B37">
        <v>0.49773697132936789</v>
      </c>
      <c r="I37" s="13" t="s">
        <v>9</v>
      </c>
      <c r="J37" s="13"/>
      <c r="K37" s="13"/>
      <c r="M37" s="13" t="s">
        <v>9</v>
      </c>
      <c r="N37" s="13"/>
      <c r="O37" s="13"/>
      <c r="Q37">
        <f>{0,0,0,100,0,FALSE,TRUE,0.075,0,0,FALSE,30}</f>
        <v>0</v>
      </c>
    </row>
    <row r="38" spans="1:17">
      <c r="A38" t="s">
        <v>2</v>
      </c>
      <c r="B38">
        <v>1</v>
      </c>
      <c r="I38" s="8" t="s">
        <v>160</v>
      </c>
      <c r="J38" s="8">
        <f>B36</f>
        <v>0.49874590027330684</v>
      </c>
      <c r="K38" s="13"/>
      <c r="M38" s="8" t="s">
        <v>160</v>
      </c>
      <c r="N38" s="8">
        <f>B36</f>
        <v>0.49874590027330684</v>
      </c>
      <c r="O38" s="13"/>
    </row>
    <row r="39" spans="1:17">
      <c r="A39" t="s">
        <v>3</v>
      </c>
      <c r="B39">
        <v>1.3</v>
      </c>
      <c r="C39" t="s">
        <v>29</v>
      </c>
      <c r="I39" s="8" t="s">
        <v>161</v>
      </c>
      <c r="J39" s="8">
        <f>B37</f>
        <v>0.49773697132936789</v>
      </c>
      <c r="K39" s="13"/>
      <c r="M39" s="8" t="s">
        <v>161</v>
      </c>
      <c r="N39" s="8">
        <v>1</v>
      </c>
      <c r="O39" s="13"/>
    </row>
    <row r="40" spans="1:17">
      <c r="I40" s="8" t="s">
        <v>162</v>
      </c>
      <c r="J40" s="8">
        <f>B39</f>
        <v>1.3</v>
      </c>
      <c r="K40" s="13"/>
      <c r="M40" s="8" t="s">
        <v>162</v>
      </c>
      <c r="N40" s="8">
        <f>B39</f>
        <v>1.3</v>
      </c>
      <c r="O40" s="13"/>
    </row>
    <row r="41" spans="1:17" ht="20">
      <c r="A41" t="s">
        <v>13</v>
      </c>
      <c r="I41" s="18" t="s">
        <v>112</v>
      </c>
      <c r="J41" s="14">
        <f xml:space="preserve"> (  ((2*J38 + J40 - J39) / (2*J40)) + ((J39 - J38)^3 - J38^3) / (6*J39*J40^2) )</f>
        <v>0.66763236091409994</v>
      </c>
      <c r="K41" s="13" t="s">
        <v>14</v>
      </c>
      <c r="M41" s="18" t="s">
        <v>112</v>
      </c>
      <c r="N41" s="14">
        <f xml:space="preserve"> (  ((2*N38 + N40 - N39) / (2*N40)) + ((N39 - N38)^3 - N38^3) / (6*N39*N40^2) )</f>
        <v>0.49922082600262768</v>
      </c>
      <c r="O41" s="13" t="s">
        <v>15</v>
      </c>
    </row>
    <row r="42" spans="1:17">
      <c r="B42">
        <f>J41</f>
        <v>0.66763236091409994</v>
      </c>
      <c r="C42" t="s">
        <v>14</v>
      </c>
      <c r="D42">
        <f>N41</f>
        <v>0.49922082600262768</v>
      </c>
      <c r="E42" t="s">
        <v>15</v>
      </c>
      <c r="I42" t="s">
        <v>163</v>
      </c>
      <c r="K42" s="13"/>
      <c r="M42" t="s">
        <v>163</v>
      </c>
      <c r="O42" s="13"/>
    </row>
    <row r="43" spans="1:17" ht="21" thickBot="1">
      <c r="A43" t="s">
        <v>106</v>
      </c>
      <c r="B43">
        <f>-beta + (1-B37)*(1+beta) + B37*(1 + 2*beta)*(1-B42)</f>
        <v>0.50082104348078926</v>
      </c>
      <c r="C43" t="s">
        <v>107</v>
      </c>
      <c r="D43">
        <f>1-D42</f>
        <v>0.50077917399737237</v>
      </c>
      <c r="E43" t="s">
        <v>117</v>
      </c>
      <c r="F43" s="21">
        <f>ABS(B43-D43)</f>
        <v>4.1869483416889786E-5</v>
      </c>
      <c r="I43" s="17" t="s">
        <v>156</v>
      </c>
      <c r="J43" s="13"/>
      <c r="K43" s="13"/>
      <c r="M43" s="17" t="s">
        <v>163</v>
      </c>
      <c r="N43" s="13"/>
      <c r="O43" s="13"/>
    </row>
    <row r="44" spans="1:17" ht="22" thickTop="1" thickBot="1">
      <c r="I44" s="13" t="s">
        <v>113</v>
      </c>
      <c r="J44" s="25" t="b">
        <f>AND(J47 &lt;=J46, J46&lt;=J48)</f>
        <v>0</v>
      </c>
      <c r="K44" s="13"/>
      <c r="M44" s="13" t="s">
        <v>163</v>
      </c>
      <c r="N44" s="16"/>
      <c r="O44" s="13"/>
    </row>
    <row r="45" spans="1:17" ht="16" thickTop="1">
      <c r="A45" t="s">
        <v>11</v>
      </c>
      <c r="I45" s="13" t="s">
        <v>10</v>
      </c>
      <c r="J45" s="13"/>
      <c r="K45" s="13"/>
      <c r="M45" s="13" t="s">
        <v>163</v>
      </c>
      <c r="N45" s="13"/>
      <c r="O45" s="13"/>
    </row>
    <row r="46" spans="1:17">
      <c r="B46">
        <f>J49</f>
        <v>0.66666651242349784</v>
      </c>
      <c r="C46" t="s">
        <v>16</v>
      </c>
      <c r="D46">
        <f>N49</f>
        <v>0</v>
      </c>
      <c r="E46" t="s">
        <v>17</v>
      </c>
      <c r="I46" s="8" t="s">
        <v>160</v>
      </c>
      <c r="J46" s="8">
        <f>B37</f>
        <v>0.49773697132936789</v>
      </c>
      <c r="K46" s="13"/>
      <c r="M46" s="13" t="s">
        <v>163</v>
      </c>
      <c r="N46" s="13"/>
      <c r="O46" s="13"/>
    </row>
    <row r="47" spans="1:17" ht="20">
      <c r="A47" t="s">
        <v>108</v>
      </c>
      <c r="B47">
        <f>-beta + (B36*(1-B46) + (1-B38)*(1-D46))*(1 + 2*beta) / (B36+1-B38)</f>
        <v>4.6272950648962308E-7</v>
      </c>
      <c r="C47" t="s">
        <v>109</v>
      </c>
      <c r="D47">
        <v>0</v>
      </c>
      <c r="E47" t="s">
        <v>118</v>
      </c>
      <c r="F47" s="21">
        <f>ABS(B47-D47)</f>
        <v>4.6272950648962308E-7</v>
      </c>
      <c r="I47" s="8" t="s">
        <v>161</v>
      </c>
      <c r="J47" s="8">
        <f>B36</f>
        <v>0.49874590027330684</v>
      </c>
      <c r="K47" s="13"/>
      <c r="M47" s="13" t="s">
        <v>163</v>
      </c>
      <c r="N47" s="13"/>
      <c r="O47" s="13"/>
    </row>
    <row r="48" spans="1:17">
      <c r="I48" s="8" t="s">
        <v>162</v>
      </c>
      <c r="J48" s="8">
        <f>B39</f>
        <v>1.3</v>
      </c>
      <c r="K48" s="13"/>
      <c r="M48" s="13" t="s">
        <v>163</v>
      </c>
      <c r="N48" s="13"/>
      <c r="O48" s="13"/>
    </row>
    <row r="49" spans="1:17" ht="20">
      <c r="A49" t="s">
        <v>12</v>
      </c>
      <c r="I49" s="18" t="s">
        <v>112</v>
      </c>
      <c r="J49" s="14">
        <f xml:space="preserve"> ((1/(2*J48^2)) * (J48^2 - J46^2 + J46*J47 + 2*J46*J48 - J47*J48) - J47^2/(6*J48^2))</f>
        <v>0.66666651242349784</v>
      </c>
      <c r="K49" s="13" t="s">
        <v>16</v>
      </c>
      <c r="M49" s="18" t="s">
        <v>163</v>
      </c>
      <c r="N49" s="13">
        <v>0</v>
      </c>
      <c r="O49" s="13" t="s">
        <v>17</v>
      </c>
    </row>
    <row r="50" spans="1:17">
      <c r="B50">
        <f>J57</f>
        <v>0</v>
      </c>
      <c r="C50" t="s">
        <v>18</v>
      </c>
      <c r="D50">
        <f>N57</f>
        <v>0</v>
      </c>
      <c r="E50" t="s">
        <v>19</v>
      </c>
      <c r="I50" s="13" t="s">
        <v>163</v>
      </c>
      <c r="J50" s="13"/>
      <c r="K50" s="13"/>
      <c r="M50" t="s">
        <v>163</v>
      </c>
      <c r="O50" s="13"/>
    </row>
    <row r="51" spans="1:17" ht="20">
      <c r="A51" t="s">
        <v>110</v>
      </c>
      <c r="B51">
        <f>-beta + (1-B37)*(1+beta) + B37*(1 + 2*beta)*(1 - B50)</f>
        <v>1.497736971329368</v>
      </c>
      <c r="C51" t="s">
        <v>107</v>
      </c>
      <c r="D51">
        <f xml:space="preserve"> 1-D50</f>
        <v>1</v>
      </c>
      <c r="E51" t="s">
        <v>119</v>
      </c>
      <c r="F51" s="21">
        <v>0</v>
      </c>
      <c r="I51" s="17" t="s">
        <v>163</v>
      </c>
      <c r="J51" s="13"/>
      <c r="K51" s="13"/>
      <c r="M51" s="17" t="s">
        <v>163</v>
      </c>
      <c r="N51" s="13"/>
      <c r="O51" s="13"/>
    </row>
    <row r="52" spans="1:17">
      <c r="I52" s="13" t="s">
        <v>163</v>
      </c>
      <c r="J52" s="16"/>
      <c r="K52" s="13"/>
      <c r="M52" s="13" t="s">
        <v>163</v>
      </c>
      <c r="N52" s="16"/>
      <c r="O52" s="13"/>
    </row>
    <row r="53" spans="1:17">
      <c r="I53" s="13" t="s">
        <v>163</v>
      </c>
      <c r="J53" s="13"/>
      <c r="K53" s="13"/>
      <c r="M53" s="13" t="s">
        <v>163</v>
      </c>
      <c r="N53" s="13"/>
      <c r="O53" s="13"/>
    </row>
    <row r="54" spans="1:17" ht="20">
      <c r="E54" t="s">
        <v>21</v>
      </c>
      <c r="F54" s="24">
        <f>SUM(F43,F47,F51)</f>
        <v>4.2332212923379409E-5</v>
      </c>
      <c r="G54" t="s">
        <v>30</v>
      </c>
      <c r="I54" s="8" t="s">
        <v>163</v>
      </c>
      <c r="J54" s="8"/>
      <c r="K54" s="13"/>
      <c r="M54" s="8" t="s">
        <v>163</v>
      </c>
      <c r="N54" s="8"/>
      <c r="O54" s="13"/>
    </row>
    <row r="55" spans="1:17">
      <c r="I55" s="8" t="s">
        <v>163</v>
      </c>
      <c r="J55" s="8"/>
      <c r="K55" s="13"/>
      <c r="M55" s="8" t="s">
        <v>163</v>
      </c>
      <c r="N55" s="8"/>
      <c r="O55" s="13"/>
    </row>
    <row r="56" spans="1:17">
      <c r="I56" s="8" t="s">
        <v>163</v>
      </c>
      <c r="J56" s="8"/>
      <c r="K56" s="13"/>
      <c r="M56" s="8" t="s">
        <v>163</v>
      </c>
      <c r="N56" s="8"/>
      <c r="O56" s="13"/>
    </row>
    <row r="57" spans="1:17" ht="20">
      <c r="I57" s="18" t="s">
        <v>163</v>
      </c>
      <c r="J57" s="14"/>
      <c r="K57" s="13" t="s">
        <v>18</v>
      </c>
      <c r="M57" s="18" t="s">
        <v>163</v>
      </c>
      <c r="N57" s="14"/>
      <c r="O57" s="13" t="s">
        <v>19</v>
      </c>
    </row>
    <row r="58" spans="1:17">
      <c r="I58" t="s">
        <v>163</v>
      </c>
      <c r="M58" t="s">
        <v>163</v>
      </c>
    </row>
    <row r="59" spans="1:17">
      <c r="I59" t="s">
        <v>163</v>
      </c>
      <c r="M59" t="s">
        <v>163</v>
      </c>
    </row>
    <row r="60" spans="1:17" ht="20">
      <c r="A60" s="1" t="s">
        <v>140</v>
      </c>
      <c r="I60" t="s">
        <v>163</v>
      </c>
      <c r="M60" t="s">
        <v>163</v>
      </c>
    </row>
    <row r="61" spans="1:17">
      <c r="I61" t="s">
        <v>163</v>
      </c>
      <c r="M61" t="s">
        <v>163</v>
      </c>
    </row>
    <row r="62" spans="1:17">
      <c r="A62" t="s">
        <v>104</v>
      </c>
      <c r="I62" t="s">
        <v>177</v>
      </c>
      <c r="K62" s="13"/>
      <c r="M62" t="s">
        <v>163</v>
      </c>
      <c r="O62" s="13"/>
      <c r="Q62" t="s">
        <v>116</v>
      </c>
    </row>
    <row r="63" spans="1:17">
      <c r="A63" t="s">
        <v>132</v>
      </c>
      <c r="I63" t="s">
        <v>163</v>
      </c>
      <c r="K63" s="13"/>
      <c r="M63" t="s">
        <v>163</v>
      </c>
      <c r="O63" s="13"/>
      <c r="Q63" t="b">
        <f>$F$83=0</f>
        <v>0</v>
      </c>
    </row>
    <row r="64" spans="1:17" ht="16" thickBot="1">
      <c r="I64" s="17" t="s">
        <v>154</v>
      </c>
      <c r="J64" s="13"/>
      <c r="K64" s="13"/>
      <c r="M64" s="17" t="s">
        <v>154</v>
      </c>
      <c r="N64" s="13"/>
      <c r="O64" s="13"/>
      <c r="Q64">
        <f>COUNT($B$65:$B$66)</f>
        <v>2</v>
      </c>
    </row>
    <row r="65" spans="1:17" ht="22" thickTop="1" thickBot="1">
      <c r="A65" t="s">
        <v>0</v>
      </c>
      <c r="B65">
        <v>0.52843889481364792</v>
      </c>
      <c r="I65" s="13" t="s">
        <v>113</v>
      </c>
      <c r="J65" s="25" t="b">
        <f>AND(J67 &lt;= J68, J68 &lt;= J69)</f>
        <v>1</v>
      </c>
      <c r="K65" s="13"/>
      <c r="M65" s="13" t="s">
        <v>113</v>
      </c>
      <c r="N65" s="25" t="b">
        <f>AND(N67 &lt;= N68, N68 &lt;= N69)</f>
        <v>1</v>
      </c>
      <c r="O65" s="13"/>
      <c r="Q65" t="b">
        <f>$B$65&lt;=$B$66</f>
        <v>1</v>
      </c>
    </row>
    <row r="66" spans="1:17" ht="16" thickTop="1">
      <c r="A66" t="s">
        <v>1</v>
      </c>
      <c r="B66">
        <v>0.56676161011329929</v>
      </c>
      <c r="I66" s="13" t="s">
        <v>9</v>
      </c>
      <c r="J66" s="13"/>
      <c r="K66" s="13"/>
      <c r="M66" s="13" t="s">
        <v>9</v>
      </c>
      <c r="N66" s="13"/>
      <c r="O66" s="13"/>
      <c r="Q66">
        <f>{32767,32767,0.000001,0.01,FALSE,FALSE,TRUE,1,1,1,0.0001,TRUE}</f>
        <v>32767</v>
      </c>
    </row>
    <row r="67" spans="1:17">
      <c r="A67" t="s">
        <v>2</v>
      </c>
      <c r="B67">
        <v>1</v>
      </c>
      <c r="I67" s="8" t="s">
        <v>160</v>
      </c>
      <c r="J67" s="8">
        <f>B65</f>
        <v>0.52843889481364792</v>
      </c>
      <c r="K67" s="13"/>
      <c r="M67" s="8" t="s">
        <v>160</v>
      </c>
      <c r="N67" s="8">
        <f>B65</f>
        <v>0.52843889481364792</v>
      </c>
      <c r="O67" s="13"/>
      <c r="Q67">
        <f>{0,0,0,100,0,FALSE,TRUE,0.075,0,0,FALSE,30}</f>
        <v>0</v>
      </c>
    </row>
    <row r="68" spans="1:17">
      <c r="A68" t="s">
        <v>3</v>
      </c>
      <c r="B68">
        <v>1.6</v>
      </c>
      <c r="C68" t="s">
        <v>29</v>
      </c>
      <c r="I68" s="8" t="s">
        <v>161</v>
      </c>
      <c r="J68" s="8">
        <f>B66</f>
        <v>0.56676161011329929</v>
      </c>
      <c r="K68" s="13"/>
      <c r="M68" s="8" t="s">
        <v>161</v>
      </c>
      <c r="N68" s="8">
        <v>1</v>
      </c>
      <c r="O68" s="13"/>
    </row>
    <row r="69" spans="1:17">
      <c r="I69" s="8" t="s">
        <v>162</v>
      </c>
      <c r="J69" s="8">
        <f>B68</f>
        <v>1.6</v>
      </c>
      <c r="K69" s="13"/>
      <c r="M69" s="8" t="s">
        <v>162</v>
      </c>
      <c r="N69" s="8">
        <f>B68</f>
        <v>1.6</v>
      </c>
      <c r="O69" s="13"/>
    </row>
    <row r="70" spans="1:17" ht="20">
      <c r="A70" t="s">
        <v>13</v>
      </c>
      <c r="I70" s="18" t="s">
        <v>112</v>
      </c>
      <c r="J70" s="14">
        <f xml:space="preserve"> (  ((2*J67 + J69 - J68) / (2*J69)) + ((J68 - J67)^3 - J67^3) / (6*J68*J69^2) )</f>
        <v>0.63621687419800887</v>
      </c>
      <c r="K70" s="13" t="s">
        <v>14</v>
      </c>
      <c r="M70" s="18" t="s">
        <v>112</v>
      </c>
      <c r="N70" s="14">
        <f xml:space="preserve"> (  ((2*N67 + N69 - N68) / (2*N69)) + ((N68 - N67)^3 - N67^3) / (6*N68*N69^2) )</f>
        <v>0.51499407857413027</v>
      </c>
      <c r="O70" s="13" t="s">
        <v>15</v>
      </c>
    </row>
    <row r="71" spans="1:17">
      <c r="B71">
        <f>J70</f>
        <v>0.63621687419800887</v>
      </c>
      <c r="C71" t="s">
        <v>14</v>
      </c>
      <c r="D71">
        <f>N70</f>
        <v>0.51499407857413027</v>
      </c>
      <c r="E71" t="s">
        <v>15</v>
      </c>
      <c r="I71" t="s">
        <v>163</v>
      </c>
      <c r="K71" s="13"/>
      <c r="M71" t="s">
        <v>163</v>
      </c>
      <c r="O71" s="13"/>
    </row>
    <row r="72" spans="1:17" ht="21" thickBot="1">
      <c r="A72" t="s">
        <v>106</v>
      </c>
      <c r="B72">
        <f>-beta + (1-B66)*(1+beta) + B66*(1 + 2*beta)*(1-B71)</f>
        <v>0.48501171010815758</v>
      </c>
      <c r="C72" t="s">
        <v>107</v>
      </c>
      <c r="D72">
        <f>1-D71</f>
        <v>0.48500592142586973</v>
      </c>
      <c r="E72" t="s">
        <v>117</v>
      </c>
      <c r="F72" s="21">
        <f>ABS(B72-D72)</f>
        <v>5.7886822878439048E-6</v>
      </c>
      <c r="I72" s="17" t="s">
        <v>156</v>
      </c>
      <c r="J72" s="13"/>
      <c r="K72" s="13"/>
      <c r="M72" s="17" t="s">
        <v>163</v>
      </c>
      <c r="N72" s="13"/>
      <c r="O72" s="13"/>
    </row>
    <row r="73" spans="1:17" ht="22" thickTop="1" thickBot="1">
      <c r="I73" s="13" t="s">
        <v>113</v>
      </c>
      <c r="J73" s="25" t="b">
        <f>AND(J76 &lt;=J75, J75&lt;=J77)</f>
        <v>1</v>
      </c>
      <c r="K73" s="13"/>
      <c r="M73" s="13" t="s">
        <v>163</v>
      </c>
      <c r="N73" s="16"/>
      <c r="O73" s="13"/>
    </row>
    <row r="74" spans="1:17" ht="16" thickTop="1">
      <c r="A74" t="s">
        <v>11</v>
      </c>
      <c r="I74" s="13" t="s">
        <v>10</v>
      </c>
      <c r="J74" s="13"/>
      <c r="K74" s="13"/>
      <c r="M74" s="13" t="s">
        <v>163</v>
      </c>
      <c r="N74" s="13"/>
      <c r="O74" s="13"/>
    </row>
    <row r="75" spans="1:17">
      <c r="B75">
        <f>J78</f>
        <v>0.66666650813469153</v>
      </c>
      <c r="C75" t="s">
        <v>16</v>
      </c>
      <c r="D75">
        <f>N78</f>
        <v>0</v>
      </c>
      <c r="E75" t="s">
        <v>17</v>
      </c>
      <c r="I75" s="8" t="s">
        <v>160</v>
      </c>
      <c r="J75" s="8">
        <f>B66</f>
        <v>0.56676161011329929</v>
      </c>
      <c r="K75" s="13"/>
      <c r="M75" s="13" t="s">
        <v>163</v>
      </c>
      <c r="N75" s="13"/>
      <c r="O75" s="13"/>
    </row>
    <row r="76" spans="1:17" ht="20">
      <c r="A76" t="s">
        <v>108</v>
      </c>
      <c r="B76">
        <f>-beta + (B65*(1-B75) + (1-B67)*(1-D75))*(1 + 2*beta) / (B65+1-B67)</f>
        <v>4.755959253088804E-7</v>
      </c>
      <c r="C76" t="s">
        <v>109</v>
      </c>
      <c r="D76">
        <v>0</v>
      </c>
      <c r="E76" t="s">
        <v>118</v>
      </c>
      <c r="F76" s="21">
        <f>ABS(B76-D76)</f>
        <v>4.755959253088804E-7</v>
      </c>
      <c r="I76" s="8" t="s">
        <v>161</v>
      </c>
      <c r="J76" s="8">
        <f>B65</f>
        <v>0.52843889481364792</v>
      </c>
      <c r="K76" s="13"/>
      <c r="M76" s="13" t="s">
        <v>163</v>
      </c>
      <c r="N76" s="13"/>
      <c r="O76" s="13"/>
    </row>
    <row r="77" spans="1:17">
      <c r="I77" s="8" t="s">
        <v>162</v>
      </c>
      <c r="J77" s="8">
        <f>B68</f>
        <v>1.6</v>
      </c>
      <c r="K77" s="13"/>
      <c r="M77" s="13" t="s">
        <v>163</v>
      </c>
      <c r="N77" s="13"/>
      <c r="O77" s="13"/>
    </row>
    <row r="78" spans="1:17" ht="20">
      <c r="A78" t="s">
        <v>12</v>
      </c>
      <c r="I78" s="18" t="s">
        <v>112</v>
      </c>
      <c r="J78" s="14">
        <f xml:space="preserve"> ((1/(2*J77^2)) * (J77^2 - J75^2 + J75*J76 + 2*J75*J77 - J76*J77) - J76^2/(6*J77^2))</f>
        <v>0.66666650813469153</v>
      </c>
      <c r="K78" s="13" t="s">
        <v>16</v>
      </c>
      <c r="M78" s="18" t="s">
        <v>163</v>
      </c>
      <c r="N78" s="13">
        <v>0</v>
      </c>
      <c r="O78" s="13" t="s">
        <v>17</v>
      </c>
    </row>
    <row r="79" spans="1:17">
      <c r="B79">
        <f>J86</f>
        <v>0</v>
      </c>
      <c r="C79" t="s">
        <v>18</v>
      </c>
      <c r="D79">
        <f>N86</f>
        <v>0</v>
      </c>
      <c r="E79" t="s">
        <v>19</v>
      </c>
      <c r="I79" s="13" t="s">
        <v>163</v>
      </c>
      <c r="J79" s="13"/>
      <c r="K79" s="13"/>
      <c r="M79" t="s">
        <v>163</v>
      </c>
      <c r="O79" s="13"/>
    </row>
    <row r="80" spans="1:17" ht="20">
      <c r="A80" t="s">
        <v>110</v>
      </c>
      <c r="B80">
        <f>-beta + (1-B66)*(1+beta) + B66*(1 + 2*beta)*(1 - B79)</f>
        <v>1.5667616101132993</v>
      </c>
      <c r="C80" t="s">
        <v>107</v>
      </c>
      <c r="D80">
        <f xml:space="preserve"> 1-D79</f>
        <v>1</v>
      </c>
      <c r="E80" t="s">
        <v>119</v>
      </c>
      <c r="F80" s="21">
        <v>0</v>
      </c>
      <c r="I80" s="17" t="s">
        <v>163</v>
      </c>
      <c r="J80" s="13"/>
      <c r="K80" s="13"/>
      <c r="M80" s="17" t="s">
        <v>163</v>
      </c>
      <c r="N80" s="13"/>
      <c r="O80" s="13"/>
    </row>
    <row r="81" spans="1:17">
      <c r="I81" s="13" t="s">
        <v>163</v>
      </c>
      <c r="J81" s="16"/>
      <c r="K81" s="13"/>
      <c r="M81" s="13" t="s">
        <v>163</v>
      </c>
      <c r="N81" s="16"/>
      <c r="O81" s="13"/>
    </row>
    <row r="82" spans="1:17">
      <c r="I82" s="13" t="s">
        <v>163</v>
      </c>
      <c r="J82" s="13"/>
      <c r="K82" s="13"/>
      <c r="M82" s="13" t="s">
        <v>163</v>
      </c>
      <c r="N82" s="13"/>
      <c r="O82" s="13"/>
    </row>
    <row r="83" spans="1:17" ht="20">
      <c r="E83" t="s">
        <v>21</v>
      </c>
      <c r="F83" s="24">
        <f>SUM(F72,F76,F80)</f>
        <v>6.2642782131527852E-6</v>
      </c>
      <c r="G83" t="s">
        <v>30</v>
      </c>
      <c r="I83" s="8" t="s">
        <v>163</v>
      </c>
      <c r="J83" s="8"/>
      <c r="K83" s="13"/>
      <c r="M83" s="8" t="s">
        <v>163</v>
      </c>
      <c r="N83" s="8"/>
      <c r="O83" s="13"/>
    </row>
    <row r="84" spans="1:17">
      <c r="I84" s="8" t="s">
        <v>163</v>
      </c>
      <c r="J84" s="8"/>
      <c r="K84" s="13"/>
      <c r="M84" s="8" t="s">
        <v>163</v>
      </c>
      <c r="N84" s="8"/>
      <c r="O84" s="13"/>
    </row>
    <row r="85" spans="1:17">
      <c r="I85" s="8" t="s">
        <v>163</v>
      </c>
      <c r="J85" s="8"/>
      <c r="K85" s="13"/>
      <c r="M85" s="8" t="s">
        <v>163</v>
      </c>
      <c r="N85" s="8"/>
      <c r="O85" s="13"/>
    </row>
    <row r="86" spans="1:17" ht="20">
      <c r="I86" s="18" t="s">
        <v>163</v>
      </c>
      <c r="J86" s="14"/>
      <c r="K86" s="13" t="s">
        <v>18</v>
      </c>
      <c r="M86" s="18" t="s">
        <v>163</v>
      </c>
      <c r="N86" s="14"/>
      <c r="O86" s="13" t="s">
        <v>19</v>
      </c>
    </row>
    <row r="87" spans="1:17">
      <c r="I87" t="s">
        <v>163</v>
      </c>
      <c r="M87" t="s">
        <v>163</v>
      </c>
    </row>
    <row r="88" spans="1:17">
      <c r="I88" t="s">
        <v>163</v>
      </c>
      <c r="M88" t="s">
        <v>163</v>
      </c>
    </row>
    <row r="89" spans="1:17">
      <c r="A89" t="s">
        <v>104</v>
      </c>
      <c r="I89" t="s">
        <v>177</v>
      </c>
      <c r="K89" s="13"/>
      <c r="M89" t="s">
        <v>163</v>
      </c>
      <c r="O89" s="13"/>
      <c r="Q89" t="s">
        <v>116</v>
      </c>
    </row>
    <row r="90" spans="1:17">
      <c r="A90" t="s">
        <v>133</v>
      </c>
      <c r="I90" t="s">
        <v>163</v>
      </c>
      <c r="K90" s="13"/>
      <c r="M90" t="s">
        <v>163</v>
      </c>
      <c r="O90" s="13"/>
      <c r="Q90" t="b">
        <f>$F$110=0</f>
        <v>0</v>
      </c>
    </row>
    <row r="91" spans="1:17" ht="16" thickBot="1">
      <c r="I91" s="17" t="s">
        <v>154</v>
      </c>
      <c r="J91" s="13"/>
      <c r="K91" s="13"/>
      <c r="M91" s="17" t="s">
        <v>154</v>
      </c>
      <c r="N91" s="13"/>
      <c r="O91" s="13"/>
      <c r="Q91">
        <f>COUNT($B$92:$B$93)</f>
        <v>2</v>
      </c>
    </row>
    <row r="92" spans="1:17" ht="22" thickTop="1" thickBot="1">
      <c r="A92" t="s">
        <v>0</v>
      </c>
      <c r="B92">
        <v>0.54711670492450826</v>
      </c>
      <c r="I92" s="13" t="s">
        <v>113</v>
      </c>
      <c r="J92" s="25" t="b">
        <f>AND(J94 &lt;= J95, J95 &lt;= J96)</f>
        <v>1</v>
      </c>
      <c r="K92" s="13"/>
      <c r="M92" s="13" t="s">
        <v>113</v>
      </c>
      <c r="N92" s="25" t="b">
        <f>AND(N94 &lt;= N95, N95 &lt;= N96)</f>
        <v>1</v>
      </c>
      <c r="O92" s="13"/>
      <c r="Q92" t="b">
        <f>$B$92&lt;=$B$93</f>
        <v>1</v>
      </c>
    </row>
    <row r="93" spans="1:17" ht="16" thickTop="1">
      <c r="A93" t="s">
        <v>1</v>
      </c>
      <c r="B93">
        <v>0.64822086670723833</v>
      </c>
      <c r="I93" s="13" t="s">
        <v>9</v>
      </c>
      <c r="J93" s="13"/>
      <c r="K93" s="13"/>
      <c r="M93" s="13" t="s">
        <v>9</v>
      </c>
      <c r="N93" s="13"/>
      <c r="O93" s="13"/>
      <c r="Q93">
        <f>{32767,32767,0.000001,0.01,FALSE,FALSE,TRUE,1,1,1,0.0001,TRUE}</f>
        <v>32767</v>
      </c>
    </row>
    <row r="94" spans="1:17">
      <c r="A94" t="s">
        <v>2</v>
      </c>
      <c r="B94">
        <v>1</v>
      </c>
      <c r="I94" s="8" t="s">
        <v>160</v>
      </c>
      <c r="J94" s="8">
        <f>B92</f>
        <v>0.54711670492450826</v>
      </c>
      <c r="K94" s="13"/>
      <c r="M94" s="8" t="s">
        <v>160</v>
      </c>
      <c r="N94" s="8">
        <f>B92</f>
        <v>0.54711670492450826</v>
      </c>
      <c r="O94" s="13"/>
      <c r="Q94">
        <f>{0,0,0,100,0,FALSE,TRUE,0.075,0,0,FALSE,30}</f>
        <v>0</v>
      </c>
    </row>
    <row r="95" spans="1:17">
      <c r="A95" t="s">
        <v>3</v>
      </c>
      <c r="B95">
        <v>2</v>
      </c>
      <c r="C95" t="s">
        <v>29</v>
      </c>
      <c r="I95" s="8" t="s">
        <v>161</v>
      </c>
      <c r="J95" s="8">
        <f>B93</f>
        <v>0.64822086670723833</v>
      </c>
      <c r="K95" s="13"/>
      <c r="M95" s="8" t="s">
        <v>161</v>
      </c>
      <c r="N95" s="8">
        <v>1</v>
      </c>
      <c r="O95" s="13"/>
    </row>
    <row r="96" spans="1:17">
      <c r="I96" s="8" t="s">
        <v>162</v>
      </c>
      <c r="J96" s="8">
        <f>B95</f>
        <v>2</v>
      </c>
      <c r="K96" s="13"/>
      <c r="M96" s="8" t="s">
        <v>162</v>
      </c>
      <c r="N96" s="8">
        <f>B95</f>
        <v>2</v>
      </c>
      <c r="O96" s="13"/>
    </row>
    <row r="97" spans="1:15" ht="20">
      <c r="A97" t="s">
        <v>13</v>
      </c>
      <c r="I97" s="18" t="s">
        <v>112</v>
      </c>
      <c r="J97" s="14">
        <f xml:space="preserve"> (  ((2*J94 + J96 - J95) / (2*J96)) + ((J95 - J94)^3 - J94^3) / (6*J95*J96^2) )</f>
        <v>0.6010425415619568</v>
      </c>
      <c r="K97" s="13" t="s">
        <v>14</v>
      </c>
      <c r="M97" s="18" t="s">
        <v>112</v>
      </c>
      <c r="N97" s="14">
        <f xml:space="preserve"> (  ((2*N94 + N96 - N95) / (2*N96)) + ((N95 - N94)^3 - N94^3) / (6*N95*N96^2) )</f>
        <v>0.52060484187734324</v>
      </c>
      <c r="O97" s="13" t="s">
        <v>15</v>
      </c>
    </row>
    <row r="98" spans="1:15">
      <c r="B98">
        <f>J97</f>
        <v>0.6010425415619568</v>
      </c>
      <c r="C98" t="s">
        <v>14</v>
      </c>
      <c r="D98">
        <f>N97</f>
        <v>0.52060484187734324</v>
      </c>
      <c r="E98" t="s">
        <v>15</v>
      </c>
      <c r="I98" t="s">
        <v>163</v>
      </c>
      <c r="K98" s="13"/>
      <c r="M98" t="s">
        <v>163</v>
      </c>
      <c r="O98" s="13"/>
    </row>
    <row r="99" spans="1:15" ht="21" thickBot="1">
      <c r="A99" t="s">
        <v>106</v>
      </c>
      <c r="B99">
        <f>-beta + (1-B93)*(1+beta) + B93*(1 + 2*beta)*(1-B98)</f>
        <v>0.47939591504959955</v>
      </c>
      <c r="C99" t="s">
        <v>107</v>
      </c>
      <c r="D99">
        <f>1-D98</f>
        <v>0.47939515812265676</v>
      </c>
      <c r="E99" t="s">
        <v>117</v>
      </c>
      <c r="F99" s="21">
        <f>ABS(B99-D99)</f>
        <v>7.5692694279094752E-7</v>
      </c>
      <c r="I99" s="17" t="s">
        <v>156</v>
      </c>
      <c r="J99" s="13"/>
      <c r="K99" s="13"/>
      <c r="M99" s="17" t="s">
        <v>163</v>
      </c>
      <c r="N99" s="13"/>
      <c r="O99" s="13"/>
    </row>
    <row r="100" spans="1:15" ht="22" thickTop="1" thickBot="1">
      <c r="I100" s="13" t="s">
        <v>113</v>
      </c>
      <c r="J100" s="25" t="b">
        <f>AND(J103 &lt;=J102, J102&lt;=J104)</f>
        <v>1</v>
      </c>
      <c r="K100" s="13"/>
      <c r="M100" s="13" t="s">
        <v>163</v>
      </c>
      <c r="N100" s="16"/>
      <c r="O100" s="13"/>
    </row>
    <row r="101" spans="1:15" ht="16" thickTop="1">
      <c r="A101" t="s">
        <v>11</v>
      </c>
      <c r="I101" s="13" t="s">
        <v>10</v>
      </c>
      <c r="J101" s="13"/>
      <c r="K101" s="13"/>
      <c r="M101" s="13" t="s">
        <v>163</v>
      </c>
      <c r="N101" s="13"/>
      <c r="O101" s="13"/>
    </row>
    <row r="102" spans="1:15">
      <c r="B102">
        <f>J105</f>
        <v>0.66666666666653462</v>
      </c>
      <c r="C102" t="s">
        <v>16</v>
      </c>
      <c r="D102">
        <f>N105</f>
        <v>0</v>
      </c>
      <c r="E102" t="s">
        <v>17</v>
      </c>
      <c r="I102" s="8" t="s">
        <v>160</v>
      </c>
      <c r="J102" s="8">
        <f>B93</f>
        <v>0.64822086670723833</v>
      </c>
      <c r="K102" s="13"/>
      <c r="M102" s="13" t="s">
        <v>163</v>
      </c>
      <c r="N102" s="13"/>
      <c r="O102" s="13"/>
    </row>
    <row r="103" spans="1:15" ht="20">
      <c r="A103" t="s">
        <v>108</v>
      </c>
      <c r="B103">
        <f>-beta + (B92*(1-B102) + (1-B94)*(1-D102))*(1 + 2*beta) / (B92+1-B94)</f>
        <v>3.9612757518625585E-13</v>
      </c>
      <c r="C103" t="s">
        <v>109</v>
      </c>
      <c r="D103">
        <v>0</v>
      </c>
      <c r="E103" t="s">
        <v>118</v>
      </c>
      <c r="F103" s="21">
        <f>ABS(B103-D103)</f>
        <v>3.9612757518625585E-13</v>
      </c>
      <c r="I103" s="8" t="s">
        <v>161</v>
      </c>
      <c r="J103" s="8">
        <f>B92</f>
        <v>0.54711670492450826</v>
      </c>
      <c r="K103" s="13"/>
      <c r="M103" s="13" t="s">
        <v>163</v>
      </c>
      <c r="N103" s="13"/>
      <c r="O103" s="13"/>
    </row>
    <row r="104" spans="1:15">
      <c r="I104" s="8" t="s">
        <v>162</v>
      </c>
      <c r="J104" s="8">
        <f>B95</f>
        <v>2</v>
      </c>
      <c r="K104" s="13"/>
      <c r="M104" s="13" t="s">
        <v>163</v>
      </c>
      <c r="N104" s="13"/>
      <c r="O104" s="13"/>
    </row>
    <row r="105" spans="1:15" ht="20">
      <c r="A105" t="s">
        <v>12</v>
      </c>
      <c r="I105" s="18" t="s">
        <v>112</v>
      </c>
      <c r="J105" s="14">
        <f xml:space="preserve"> ((1/(2*J104^2)) * (J104^2 - J102^2 + J102*J103 + 2*J102*J104 - J103*J104) - J103^2/(6*J104^2))</f>
        <v>0.66666666666653462</v>
      </c>
      <c r="K105" s="13" t="s">
        <v>16</v>
      </c>
      <c r="M105" s="18" t="s">
        <v>163</v>
      </c>
      <c r="N105" s="13">
        <v>0</v>
      </c>
      <c r="O105" s="13" t="s">
        <v>17</v>
      </c>
    </row>
    <row r="106" spans="1:15">
      <c r="B106">
        <f>J113</f>
        <v>0</v>
      </c>
      <c r="C106" t="s">
        <v>18</v>
      </c>
      <c r="D106">
        <f>N113</f>
        <v>0</v>
      </c>
      <c r="E106" t="s">
        <v>19</v>
      </c>
      <c r="I106" s="13" t="s">
        <v>163</v>
      </c>
      <c r="J106" s="13"/>
      <c r="K106" s="13"/>
      <c r="M106" t="s">
        <v>163</v>
      </c>
      <c r="O106" s="13"/>
    </row>
    <row r="107" spans="1:15" ht="20">
      <c r="A107" t="s">
        <v>110</v>
      </c>
      <c r="B107">
        <f>-beta + (1-B93)*(1+beta) + B93*(1 + 2*beta)*(1 - B106)</f>
        <v>1.6482208667072384</v>
      </c>
      <c r="C107" t="s">
        <v>107</v>
      </c>
      <c r="D107">
        <f xml:space="preserve"> 1-D106</f>
        <v>1</v>
      </c>
      <c r="E107" t="s">
        <v>119</v>
      </c>
      <c r="F107" s="21">
        <v>0</v>
      </c>
      <c r="I107" s="17" t="s">
        <v>163</v>
      </c>
      <c r="J107" s="13"/>
      <c r="K107" s="13"/>
      <c r="M107" s="17" t="s">
        <v>163</v>
      </c>
      <c r="N107" s="13"/>
      <c r="O107" s="13"/>
    </row>
    <row r="108" spans="1:15">
      <c r="I108" s="13" t="s">
        <v>163</v>
      </c>
      <c r="J108" s="16"/>
      <c r="K108" s="13"/>
      <c r="M108" s="13" t="s">
        <v>163</v>
      </c>
      <c r="N108" s="16"/>
      <c r="O108" s="13"/>
    </row>
    <row r="109" spans="1:15">
      <c r="I109" s="13" t="s">
        <v>163</v>
      </c>
      <c r="J109" s="13"/>
      <c r="K109" s="13"/>
      <c r="M109" s="13" t="s">
        <v>163</v>
      </c>
      <c r="N109" s="13"/>
      <c r="O109" s="13"/>
    </row>
    <row r="110" spans="1:15" ht="20">
      <c r="E110" t="s">
        <v>21</v>
      </c>
      <c r="F110" s="24">
        <f>SUM(F99,F103,F107)</f>
        <v>7.5692733891852271E-7</v>
      </c>
      <c r="G110" t="s">
        <v>30</v>
      </c>
      <c r="I110" s="8" t="s">
        <v>163</v>
      </c>
      <c r="J110" s="8"/>
      <c r="K110" s="13"/>
      <c r="M110" s="8" t="s">
        <v>163</v>
      </c>
      <c r="N110" s="8"/>
      <c r="O110" s="13"/>
    </row>
    <row r="111" spans="1:15">
      <c r="I111" s="8" t="s">
        <v>163</v>
      </c>
      <c r="J111" s="8"/>
      <c r="K111" s="13"/>
      <c r="M111" s="8" t="s">
        <v>163</v>
      </c>
      <c r="N111" s="8"/>
      <c r="O111" s="13"/>
    </row>
    <row r="112" spans="1:15">
      <c r="I112" s="8" t="s">
        <v>163</v>
      </c>
      <c r="J112" s="8"/>
      <c r="K112" s="13"/>
      <c r="M112" s="8" t="s">
        <v>163</v>
      </c>
      <c r="N112" s="8"/>
      <c r="O112" s="13"/>
    </row>
    <row r="113" spans="1:17" ht="20">
      <c r="I113" s="18" t="s">
        <v>163</v>
      </c>
      <c r="J113" s="14"/>
      <c r="K113" s="13" t="s">
        <v>18</v>
      </c>
      <c r="M113" s="18" t="s">
        <v>163</v>
      </c>
      <c r="N113" s="14"/>
      <c r="O113" s="13" t="s">
        <v>19</v>
      </c>
    </row>
    <row r="114" spans="1:17">
      <c r="I114" t="s">
        <v>163</v>
      </c>
      <c r="M114" t="s">
        <v>163</v>
      </c>
    </row>
    <row r="115" spans="1:17">
      <c r="I115" t="s">
        <v>163</v>
      </c>
      <c r="M115" t="s">
        <v>163</v>
      </c>
    </row>
    <row r="116" spans="1:17">
      <c r="A116" t="s">
        <v>104</v>
      </c>
      <c r="I116" t="s">
        <v>177</v>
      </c>
      <c r="K116" s="13"/>
      <c r="M116" t="s">
        <v>163</v>
      </c>
      <c r="O116" s="13"/>
      <c r="Q116" t="s">
        <v>116</v>
      </c>
    </row>
    <row r="117" spans="1:17">
      <c r="A117" t="s">
        <v>134</v>
      </c>
      <c r="I117" t="s">
        <v>163</v>
      </c>
      <c r="K117" s="13"/>
      <c r="M117" t="s">
        <v>163</v>
      </c>
      <c r="O117" s="13"/>
      <c r="Q117" t="b">
        <f>$F$137=0</f>
        <v>0</v>
      </c>
    </row>
    <row r="118" spans="1:17" ht="16" thickBot="1">
      <c r="I118" s="17" t="s">
        <v>154</v>
      </c>
      <c r="J118" s="13"/>
      <c r="K118" s="13"/>
      <c r="M118" s="17" t="s">
        <v>154</v>
      </c>
      <c r="N118" s="13"/>
      <c r="O118" s="13"/>
      <c r="Q118">
        <f>COUNT($B$119:$B$120)</f>
        <v>2</v>
      </c>
    </row>
    <row r="119" spans="1:17" ht="22" thickTop="1" thickBot="1">
      <c r="A119" t="s">
        <v>0</v>
      </c>
      <c r="B119">
        <v>0.55157458612326715</v>
      </c>
      <c r="I119" s="13" t="s">
        <v>113</v>
      </c>
      <c r="J119" s="25" t="b">
        <f>AND(J121 &lt;= J122, J122 &lt;= J123)</f>
        <v>1</v>
      </c>
      <c r="K119" s="13"/>
      <c r="M119" s="13" t="s">
        <v>113</v>
      </c>
      <c r="N119" s="25" t="b">
        <f>AND(N121 &lt;= N122, N122 &lt;= N123)</f>
        <v>1</v>
      </c>
      <c r="O119" s="13"/>
      <c r="Q119" t="b">
        <f>$B$119&lt;=$B$120</f>
        <v>1</v>
      </c>
    </row>
    <row r="120" spans="1:17" ht="16" thickTop="1">
      <c r="A120" t="s">
        <v>1</v>
      </c>
      <c r="B120">
        <v>0.7407651835857948</v>
      </c>
      <c r="I120" s="13" t="s">
        <v>9</v>
      </c>
      <c r="J120" s="13"/>
      <c r="K120" s="13"/>
      <c r="M120" s="13" t="s">
        <v>9</v>
      </c>
      <c r="N120" s="13"/>
      <c r="O120" s="13"/>
      <c r="Q120">
        <f>{32767,32767,0.000001,0.01,FALSE,FALSE,TRUE,1,1,1,0.0001,TRUE}</f>
        <v>32767</v>
      </c>
    </row>
    <row r="121" spans="1:17">
      <c r="A121" t="s">
        <v>2</v>
      </c>
      <c r="B121">
        <v>1</v>
      </c>
      <c r="I121" s="8" t="s">
        <v>160</v>
      </c>
      <c r="J121" s="8">
        <f>B119</f>
        <v>0.55157458612326715</v>
      </c>
      <c r="K121" s="13"/>
      <c r="M121" s="8" t="s">
        <v>160</v>
      </c>
      <c r="N121" s="8">
        <f>B119</f>
        <v>0.55157458612326715</v>
      </c>
      <c r="O121" s="13"/>
      <c r="Q121">
        <f>{0,0,0,100,0,FALSE,TRUE,0.075,0,0,FALSE,30}</f>
        <v>0</v>
      </c>
    </row>
    <row r="122" spans="1:17">
      <c r="A122" t="s">
        <v>3</v>
      </c>
      <c r="B122">
        <v>2.5</v>
      </c>
      <c r="C122" t="s">
        <v>29</v>
      </c>
      <c r="I122" s="8" t="s">
        <v>161</v>
      </c>
      <c r="J122" s="8">
        <f>B120</f>
        <v>0.7407651835857948</v>
      </c>
      <c r="K122" s="13"/>
      <c r="M122" s="8" t="s">
        <v>161</v>
      </c>
      <c r="N122" s="8">
        <v>1</v>
      </c>
      <c r="O122" s="13"/>
    </row>
    <row r="123" spans="1:17">
      <c r="I123" s="8" t="s">
        <v>162</v>
      </c>
      <c r="J123" s="8">
        <f>B122</f>
        <v>2.5</v>
      </c>
      <c r="K123" s="13"/>
      <c r="M123" s="8" t="s">
        <v>162</v>
      </c>
      <c r="N123" s="8">
        <f>B122</f>
        <v>2.5</v>
      </c>
      <c r="O123" s="13"/>
    </row>
    <row r="124" spans="1:17" ht="20">
      <c r="A124" t="s">
        <v>13</v>
      </c>
      <c r="I124" s="18" t="s">
        <v>112</v>
      </c>
      <c r="J124" s="14">
        <f xml:space="preserve"> (  ((2*J121 + J123 - J122) / (2*J123)) + ((J122 - J121)^3 - J121^3) / (6*J122*J123^2) )</f>
        <v>0.56667968160919624</v>
      </c>
      <c r="K124" s="13" t="s">
        <v>14</v>
      </c>
      <c r="M124" s="18" t="s">
        <v>112</v>
      </c>
      <c r="N124" s="14">
        <f xml:space="preserve"> (  ((2*N121 + N123 - N122) / (2*N123)) + ((N122 - N121)^3 - N121^3) / (6*N122*N123^2) )</f>
        <v>0.51855953446048031</v>
      </c>
      <c r="O124" s="13" t="s">
        <v>15</v>
      </c>
    </row>
    <row r="125" spans="1:17">
      <c r="B125">
        <f>J124</f>
        <v>0.56667968160919624</v>
      </c>
      <c r="C125" t="s">
        <v>14</v>
      </c>
      <c r="D125">
        <f>N124</f>
        <v>0.51855953446048031</v>
      </c>
      <c r="E125" t="s">
        <v>15</v>
      </c>
      <c r="I125" t="s">
        <v>163</v>
      </c>
      <c r="K125" s="13"/>
      <c r="M125" t="s">
        <v>163</v>
      </c>
      <c r="O125" s="13"/>
    </row>
    <row r="126" spans="1:17" ht="21" thickBot="1">
      <c r="A126" t="s">
        <v>106</v>
      </c>
      <c r="B126">
        <f>-beta + (1-B120)*(1+beta) + B120*(1 + 2*beta)*(1-B125)</f>
        <v>0.48143544844106689</v>
      </c>
      <c r="C126" t="s">
        <v>107</v>
      </c>
      <c r="D126">
        <f>1-D125</f>
        <v>0.48144046553951969</v>
      </c>
      <c r="E126" t="s">
        <v>117</v>
      </c>
      <c r="F126" s="21">
        <f>ABS(B126-D126)</f>
        <v>5.0170984527975193E-6</v>
      </c>
      <c r="I126" s="17" t="s">
        <v>156</v>
      </c>
      <c r="J126" s="13"/>
      <c r="K126" s="13"/>
      <c r="M126" s="17" t="s">
        <v>163</v>
      </c>
      <c r="N126" s="13"/>
      <c r="O126" s="13"/>
    </row>
    <row r="127" spans="1:17" ht="22" thickTop="1" thickBot="1">
      <c r="I127" s="13" t="s">
        <v>113</v>
      </c>
      <c r="J127" s="25" t="b">
        <f>AND(J130 &lt;=J129, J129&lt;=J131)</f>
        <v>1</v>
      </c>
      <c r="K127" s="13"/>
      <c r="M127" s="13" t="s">
        <v>163</v>
      </c>
      <c r="N127" s="16"/>
      <c r="O127" s="13"/>
    </row>
    <row r="128" spans="1:17" ht="16" thickTop="1">
      <c r="A128" t="s">
        <v>11</v>
      </c>
      <c r="I128" s="13" t="s">
        <v>10</v>
      </c>
      <c r="J128" s="13"/>
      <c r="K128" s="13"/>
      <c r="M128" s="13" t="s">
        <v>163</v>
      </c>
      <c r="N128" s="13"/>
      <c r="O128" s="13"/>
    </row>
    <row r="129" spans="1:17">
      <c r="B129">
        <f>J132</f>
        <v>0.66666657095518012</v>
      </c>
      <c r="C129" t="s">
        <v>16</v>
      </c>
      <c r="D129">
        <f>N132</f>
        <v>0</v>
      </c>
      <c r="E129" t="s">
        <v>17</v>
      </c>
      <c r="I129" s="8" t="s">
        <v>160</v>
      </c>
      <c r="J129" s="8">
        <f>B120</f>
        <v>0.7407651835857948</v>
      </c>
      <c r="K129" s="13"/>
      <c r="M129" s="13" t="s">
        <v>163</v>
      </c>
      <c r="N129" s="13"/>
      <c r="O129" s="13"/>
    </row>
    <row r="130" spans="1:17" ht="20">
      <c r="A130" t="s">
        <v>108</v>
      </c>
      <c r="B130">
        <f>-beta + (B119*(1-B129) + (1-B121)*(1-D129))*(1 + 2*beta) / (B119+1-B121)</f>
        <v>2.8713445954231531E-7</v>
      </c>
      <c r="C130" t="s">
        <v>109</v>
      </c>
      <c r="D130">
        <v>0</v>
      </c>
      <c r="E130" t="s">
        <v>118</v>
      </c>
      <c r="F130" s="21">
        <f>ABS(B130-D130)</f>
        <v>2.8713445954231531E-7</v>
      </c>
      <c r="I130" s="8" t="s">
        <v>161</v>
      </c>
      <c r="J130" s="8">
        <f>B119</f>
        <v>0.55157458612326715</v>
      </c>
      <c r="K130" s="13"/>
      <c r="M130" s="13" t="s">
        <v>163</v>
      </c>
      <c r="N130" s="13"/>
      <c r="O130" s="13"/>
    </row>
    <row r="131" spans="1:17">
      <c r="I131" s="8" t="s">
        <v>162</v>
      </c>
      <c r="J131" s="8">
        <f>B122</f>
        <v>2.5</v>
      </c>
      <c r="K131" s="13"/>
      <c r="M131" s="13" t="s">
        <v>163</v>
      </c>
      <c r="N131" s="13"/>
      <c r="O131" s="13"/>
    </row>
    <row r="132" spans="1:17" ht="20">
      <c r="A132" t="s">
        <v>12</v>
      </c>
      <c r="I132" s="18" t="s">
        <v>112</v>
      </c>
      <c r="J132" s="14">
        <f xml:space="preserve"> ((1/(2*J131^2)) * (J131^2 - J129^2 + J129*J130 + 2*J129*J131 - J130*J131) - J130^2/(6*J131^2))</f>
        <v>0.66666657095518012</v>
      </c>
      <c r="K132" s="13" t="s">
        <v>16</v>
      </c>
      <c r="M132" s="18" t="s">
        <v>163</v>
      </c>
      <c r="N132" s="13">
        <v>0</v>
      </c>
      <c r="O132" s="13" t="s">
        <v>17</v>
      </c>
    </row>
    <row r="133" spans="1:17">
      <c r="B133">
        <f>J140</f>
        <v>0</v>
      </c>
      <c r="C133" t="s">
        <v>18</v>
      </c>
      <c r="D133">
        <f>N140</f>
        <v>0</v>
      </c>
      <c r="E133" t="s">
        <v>19</v>
      </c>
      <c r="I133" s="13" t="s">
        <v>163</v>
      </c>
      <c r="J133" s="13"/>
      <c r="K133" s="13"/>
      <c r="M133" t="s">
        <v>163</v>
      </c>
      <c r="O133" s="13"/>
    </row>
    <row r="134" spans="1:17" ht="20">
      <c r="A134" t="s">
        <v>110</v>
      </c>
      <c r="B134">
        <f>-beta + (1-B120)*(1+beta) + B120*(1 + 2*beta)*(1 - B133)</f>
        <v>1.7407651835857949</v>
      </c>
      <c r="C134" t="s">
        <v>107</v>
      </c>
      <c r="D134">
        <f xml:space="preserve"> 1-D133</f>
        <v>1</v>
      </c>
      <c r="E134" t="s">
        <v>119</v>
      </c>
      <c r="F134" s="21">
        <v>0</v>
      </c>
      <c r="I134" s="17" t="s">
        <v>163</v>
      </c>
      <c r="J134" s="13"/>
      <c r="K134" s="13"/>
      <c r="M134" s="17" t="s">
        <v>163</v>
      </c>
      <c r="N134" s="13"/>
      <c r="O134" s="13"/>
    </row>
    <row r="135" spans="1:17">
      <c r="I135" s="13" t="s">
        <v>163</v>
      </c>
      <c r="J135" s="16"/>
      <c r="K135" s="13"/>
      <c r="M135" s="13" t="s">
        <v>163</v>
      </c>
      <c r="N135" s="16"/>
      <c r="O135" s="13"/>
    </row>
    <row r="136" spans="1:17">
      <c r="I136" s="13" t="s">
        <v>163</v>
      </c>
      <c r="J136" s="13"/>
      <c r="K136" s="13"/>
      <c r="M136" s="13" t="s">
        <v>163</v>
      </c>
      <c r="N136" s="13"/>
      <c r="O136" s="13"/>
    </row>
    <row r="137" spans="1:17" ht="20">
      <c r="E137" t="s">
        <v>21</v>
      </c>
      <c r="F137" s="24">
        <f>SUM(F126,F130,F134)</f>
        <v>5.3042329123398346E-6</v>
      </c>
      <c r="G137" t="s">
        <v>30</v>
      </c>
      <c r="I137" s="8" t="s">
        <v>163</v>
      </c>
      <c r="J137" s="8"/>
      <c r="K137" s="13"/>
      <c r="M137" s="8" t="s">
        <v>163</v>
      </c>
      <c r="N137" s="8"/>
      <c r="O137" s="13"/>
    </row>
    <row r="138" spans="1:17">
      <c r="I138" s="8" t="s">
        <v>163</v>
      </c>
      <c r="J138" s="8"/>
      <c r="K138" s="13"/>
      <c r="M138" s="8" t="s">
        <v>163</v>
      </c>
      <c r="N138" s="8"/>
      <c r="O138" s="13"/>
    </row>
    <row r="139" spans="1:17">
      <c r="I139" s="8" t="s">
        <v>163</v>
      </c>
      <c r="J139" s="8"/>
      <c r="K139" s="13"/>
      <c r="M139" s="8" t="s">
        <v>163</v>
      </c>
      <c r="N139" s="8"/>
      <c r="O139" s="13"/>
    </row>
    <row r="140" spans="1:17" ht="20">
      <c r="I140" s="18" t="s">
        <v>163</v>
      </c>
      <c r="J140" s="14"/>
      <c r="K140" s="13" t="s">
        <v>18</v>
      </c>
      <c r="M140" s="18" t="s">
        <v>163</v>
      </c>
      <c r="N140" s="14"/>
      <c r="O140" s="13" t="s">
        <v>19</v>
      </c>
    </row>
    <row r="141" spans="1:17">
      <c r="I141" t="s">
        <v>163</v>
      </c>
      <c r="M141" t="s">
        <v>163</v>
      </c>
    </row>
    <row r="142" spans="1:17">
      <c r="I142" t="s">
        <v>163</v>
      </c>
      <c r="M142" t="s">
        <v>163</v>
      </c>
    </row>
    <row r="143" spans="1:17">
      <c r="A143" t="s">
        <v>104</v>
      </c>
      <c r="I143" t="s">
        <v>177</v>
      </c>
      <c r="K143" s="13"/>
      <c r="M143" t="s">
        <v>163</v>
      </c>
      <c r="O143" s="13"/>
      <c r="Q143" t="s">
        <v>116</v>
      </c>
    </row>
    <row r="144" spans="1:17">
      <c r="A144" t="s">
        <v>135</v>
      </c>
      <c r="I144" t="s">
        <v>163</v>
      </c>
      <c r="K144" s="13"/>
      <c r="M144" t="s">
        <v>163</v>
      </c>
      <c r="O144" s="13"/>
      <c r="Q144" t="b">
        <f>$F$164=0</f>
        <v>0</v>
      </c>
    </row>
    <row r="145" spans="1:17" ht="16" thickBot="1">
      <c r="I145" s="17" t="s">
        <v>154</v>
      </c>
      <c r="J145" s="13"/>
      <c r="K145" s="13"/>
      <c r="M145" s="17" t="s">
        <v>154</v>
      </c>
      <c r="N145" s="13"/>
      <c r="O145" s="13"/>
      <c r="Q145">
        <f>COUNT($B$146:$B$147)</f>
        <v>2</v>
      </c>
    </row>
    <row r="146" spans="1:17" ht="22" thickTop="1" thickBot="1">
      <c r="A146" t="s">
        <v>0</v>
      </c>
      <c r="B146">
        <v>0.53741673533903467</v>
      </c>
      <c r="I146" s="13" t="s">
        <v>113</v>
      </c>
      <c r="J146" s="25" t="b">
        <f>AND(J148 &lt;= J149, J149 &lt;= J150)</f>
        <v>1</v>
      </c>
      <c r="K146" s="13"/>
      <c r="M146" s="13" t="s">
        <v>113</v>
      </c>
      <c r="N146" s="25" t="b">
        <f>AND(N148 &lt;= N149, N149 &lt;= N150)</f>
        <v>1</v>
      </c>
      <c r="O146" s="13"/>
      <c r="Q146" t="b">
        <f>$B$146&lt;=$B$147</f>
        <v>1</v>
      </c>
    </row>
    <row r="147" spans="1:17" ht="16" thickTop="1">
      <c r="A147" t="s">
        <v>1</v>
      </c>
      <c r="B147">
        <v>0.86052919327853683</v>
      </c>
      <c r="I147" s="13" t="s">
        <v>9</v>
      </c>
      <c r="J147" s="13"/>
      <c r="K147" s="13"/>
      <c r="M147" s="13" t="s">
        <v>9</v>
      </c>
      <c r="N147" s="13"/>
      <c r="O147" s="13"/>
      <c r="Q147">
        <f>{32767,32767,0.000001,0.01,FALSE,FALSE,TRUE,1,1,1,0.0001,TRUE}</f>
        <v>32767</v>
      </c>
    </row>
    <row r="148" spans="1:17">
      <c r="A148" t="s">
        <v>2</v>
      </c>
      <c r="B148">
        <v>1</v>
      </c>
      <c r="I148" s="8" t="s">
        <v>160</v>
      </c>
      <c r="J148" s="8">
        <f>B146</f>
        <v>0.53741673533903467</v>
      </c>
      <c r="K148" s="13"/>
      <c r="M148" s="8" t="s">
        <v>160</v>
      </c>
      <c r="N148" s="8">
        <f>B146</f>
        <v>0.53741673533903467</v>
      </c>
      <c r="O148" s="13"/>
      <c r="Q148">
        <f>{0,0,0,100,0,FALSE,TRUE,0.075,0,0,FALSE,30}</f>
        <v>0</v>
      </c>
    </row>
    <row r="149" spans="1:17">
      <c r="A149" t="s">
        <v>3</v>
      </c>
      <c r="B149">
        <v>3.2</v>
      </c>
      <c r="C149" t="s">
        <v>29</v>
      </c>
      <c r="I149" s="8" t="s">
        <v>161</v>
      </c>
      <c r="J149" s="8">
        <f>B147</f>
        <v>0.86052919327853683</v>
      </c>
      <c r="K149" s="13"/>
      <c r="M149" s="8" t="s">
        <v>161</v>
      </c>
      <c r="N149" s="8">
        <v>1</v>
      </c>
      <c r="O149" s="13"/>
    </row>
    <row r="150" spans="1:17">
      <c r="I150" s="8" t="s">
        <v>162</v>
      </c>
      <c r="J150" s="8">
        <f>B149</f>
        <v>3.2</v>
      </c>
      <c r="K150" s="13"/>
      <c r="M150" s="8" t="s">
        <v>162</v>
      </c>
      <c r="N150" s="8">
        <f>B149</f>
        <v>3.2</v>
      </c>
      <c r="O150" s="13"/>
    </row>
    <row r="151" spans="1:17" ht="20">
      <c r="A151" t="s">
        <v>13</v>
      </c>
      <c r="I151" s="18" t="s">
        <v>112</v>
      </c>
      <c r="J151" s="14">
        <f xml:space="preserve"> (  ((2*J148 + J150 - J149) / (2*J150)) + ((J149 - J148)^3 - J148^3) / (6*J149*J150^2) )</f>
        <v>0.53118734375746723</v>
      </c>
      <c r="K151" s="13" t="s">
        <v>14</v>
      </c>
      <c r="M151" s="18" t="s">
        <v>112</v>
      </c>
      <c r="N151" s="14">
        <f xml:space="preserve"> (  ((2*N148 + N150 - N149) / (2*N150)) + ((N149 - N148)^3 - N148^3) / (6*N149*N150^2) )</f>
        <v>0.51077753007385618</v>
      </c>
      <c r="O151" s="13" t="s">
        <v>15</v>
      </c>
    </row>
    <row r="152" spans="1:17">
      <c r="B152">
        <f>J151</f>
        <v>0.53118734375746723</v>
      </c>
      <c r="C152" t="s">
        <v>14</v>
      </c>
      <c r="D152">
        <f>N151</f>
        <v>0.51077753007385618</v>
      </c>
      <c r="E152" t="s">
        <v>15</v>
      </c>
      <c r="I152" t="s">
        <v>163</v>
      </c>
      <c r="K152" s="13"/>
      <c r="M152" t="s">
        <v>163</v>
      </c>
      <c r="O152" s="13"/>
    </row>
    <row r="153" spans="1:17" ht="21" thickBot="1">
      <c r="A153" t="s">
        <v>106</v>
      </c>
      <c r="B153">
        <f>-beta + (1-B147)*(1+beta) + B147*(1 + 2*beta)*(1-B152)</f>
        <v>0.48922254406839061</v>
      </c>
      <c r="C153" t="s">
        <v>107</v>
      </c>
      <c r="D153">
        <f>1-D152</f>
        <v>0.48922246992614382</v>
      </c>
      <c r="E153" t="s">
        <v>117</v>
      </c>
      <c r="F153" s="21">
        <f>ABS(B153-D153)</f>
        <v>7.4142246786479404E-8</v>
      </c>
      <c r="I153" s="17" t="s">
        <v>156</v>
      </c>
      <c r="J153" s="13"/>
      <c r="K153" s="13"/>
      <c r="M153" s="17" t="s">
        <v>163</v>
      </c>
      <c r="N153" s="13"/>
      <c r="O153" s="13"/>
    </row>
    <row r="154" spans="1:17" ht="22" thickTop="1" thickBot="1">
      <c r="I154" s="13" t="s">
        <v>113</v>
      </c>
      <c r="J154" s="25" t="b">
        <f>AND(J157 &lt;=J156, J156&lt;=J158)</f>
        <v>1</v>
      </c>
      <c r="K154" s="13"/>
      <c r="M154" s="13" t="s">
        <v>163</v>
      </c>
      <c r="N154" s="16"/>
      <c r="O154" s="13"/>
    </row>
    <row r="155" spans="1:17" ht="16" thickTop="1">
      <c r="A155" t="s">
        <v>11</v>
      </c>
      <c r="I155" s="13" t="s">
        <v>10</v>
      </c>
      <c r="J155" s="13"/>
      <c r="K155" s="13"/>
      <c r="M155" s="13" t="s">
        <v>163</v>
      </c>
      <c r="N155" s="13"/>
      <c r="O155" s="13"/>
    </row>
    <row r="156" spans="1:17">
      <c r="B156">
        <f>J159</f>
        <v>0.66666666660097551</v>
      </c>
      <c r="C156" t="s">
        <v>16</v>
      </c>
      <c r="D156">
        <f>N159</f>
        <v>0</v>
      </c>
      <c r="E156" t="s">
        <v>17</v>
      </c>
      <c r="I156" s="8" t="s">
        <v>160</v>
      </c>
      <c r="J156" s="8">
        <f>B147</f>
        <v>0.86052919327853683</v>
      </c>
      <c r="K156" s="13"/>
      <c r="M156" s="13" t="s">
        <v>163</v>
      </c>
      <c r="N156" s="13"/>
      <c r="O156" s="13"/>
    </row>
    <row r="157" spans="1:17" ht="20">
      <c r="A157" t="s">
        <v>108</v>
      </c>
      <c r="B157">
        <f>-beta + (B146*(1-B156) + (1-B148)*(1-D156))*(1 + 2*beta) / (B146+1-B148)</f>
        <v>1.9707346865516229E-10</v>
      </c>
      <c r="C157" t="s">
        <v>109</v>
      </c>
      <c r="D157">
        <v>0</v>
      </c>
      <c r="E157" t="s">
        <v>118</v>
      </c>
      <c r="F157" s="21">
        <f>ABS(B157-D157)</f>
        <v>1.9707346865516229E-10</v>
      </c>
      <c r="I157" s="8" t="s">
        <v>161</v>
      </c>
      <c r="J157" s="8">
        <f>B146</f>
        <v>0.53741673533903467</v>
      </c>
      <c r="K157" s="13"/>
      <c r="M157" s="13" t="s">
        <v>163</v>
      </c>
      <c r="N157" s="13"/>
      <c r="O157" s="13"/>
    </row>
    <row r="158" spans="1:17">
      <c r="I158" s="8" t="s">
        <v>162</v>
      </c>
      <c r="J158" s="8">
        <f>B149</f>
        <v>3.2</v>
      </c>
      <c r="K158" s="13"/>
      <c r="M158" s="13" t="s">
        <v>163</v>
      </c>
      <c r="N158" s="13"/>
      <c r="O158" s="13"/>
    </row>
    <row r="159" spans="1:17" ht="20">
      <c r="A159" t="s">
        <v>12</v>
      </c>
      <c r="I159" s="18" t="s">
        <v>112</v>
      </c>
      <c r="J159" s="14">
        <f xml:space="preserve"> ((1/(2*J158^2)) * (J158^2 - J156^2 + J156*J157 + 2*J156*J158 - J157*J158) - J157^2/(6*J158^2))</f>
        <v>0.66666666660097551</v>
      </c>
      <c r="K159" s="13" t="s">
        <v>16</v>
      </c>
      <c r="M159" s="18" t="s">
        <v>163</v>
      </c>
      <c r="N159" s="13">
        <v>0</v>
      </c>
      <c r="O159" s="13" t="s">
        <v>17</v>
      </c>
    </row>
    <row r="160" spans="1:17">
      <c r="B160">
        <f>J167</f>
        <v>0</v>
      </c>
      <c r="C160" t="s">
        <v>18</v>
      </c>
      <c r="D160">
        <f>N167</f>
        <v>0</v>
      </c>
      <c r="E160" t="s">
        <v>19</v>
      </c>
      <c r="I160" s="13" t="s">
        <v>163</v>
      </c>
      <c r="J160" s="13"/>
      <c r="K160" s="13"/>
      <c r="M160" t="s">
        <v>163</v>
      </c>
      <c r="O160" s="13"/>
    </row>
    <row r="161" spans="1:17" ht="20">
      <c r="A161" t="s">
        <v>110</v>
      </c>
      <c r="B161">
        <f>-beta + (1-B147)*(1+beta) + B147*(1 + 2*beta)*(1 - B160)</f>
        <v>1.8605291932785368</v>
      </c>
      <c r="C161" t="s">
        <v>107</v>
      </c>
      <c r="D161">
        <f xml:space="preserve"> 1-D160</f>
        <v>1</v>
      </c>
      <c r="E161" t="s">
        <v>119</v>
      </c>
      <c r="F161" s="21">
        <v>0</v>
      </c>
      <c r="I161" s="17" t="s">
        <v>163</v>
      </c>
      <c r="J161" s="13"/>
      <c r="K161" s="13"/>
      <c r="M161" s="17" t="s">
        <v>163</v>
      </c>
      <c r="N161" s="13"/>
      <c r="O161" s="13"/>
    </row>
    <row r="162" spans="1:17">
      <c r="I162" s="13" t="s">
        <v>163</v>
      </c>
      <c r="J162" s="16"/>
      <c r="K162" s="13"/>
      <c r="M162" s="13" t="s">
        <v>163</v>
      </c>
      <c r="N162" s="16"/>
      <c r="O162" s="13"/>
    </row>
    <row r="163" spans="1:17">
      <c r="I163" s="13" t="s">
        <v>163</v>
      </c>
      <c r="J163" s="13"/>
      <c r="K163" s="13"/>
      <c r="M163" s="13" t="s">
        <v>163</v>
      </c>
      <c r="N163" s="13"/>
      <c r="O163" s="13"/>
    </row>
    <row r="164" spans="1:17" ht="20">
      <c r="E164" t="s">
        <v>21</v>
      </c>
      <c r="F164" s="24">
        <f>SUM(F153,F157,F161)</f>
        <v>7.4339320255134567E-8</v>
      </c>
      <c r="G164" t="s">
        <v>30</v>
      </c>
      <c r="I164" s="8" t="s">
        <v>163</v>
      </c>
      <c r="J164" s="8"/>
      <c r="K164" s="13"/>
      <c r="M164" s="8" t="s">
        <v>163</v>
      </c>
      <c r="N164" s="8"/>
      <c r="O164" s="13"/>
    </row>
    <row r="165" spans="1:17">
      <c r="I165" s="8" t="s">
        <v>163</v>
      </c>
      <c r="J165" s="8"/>
      <c r="K165" s="13"/>
      <c r="M165" s="8" t="s">
        <v>163</v>
      </c>
      <c r="N165" s="8"/>
      <c r="O165" s="13"/>
    </row>
    <row r="166" spans="1:17">
      <c r="I166" s="8" t="s">
        <v>163</v>
      </c>
      <c r="J166" s="8"/>
      <c r="K166" s="13"/>
      <c r="M166" s="8" t="s">
        <v>163</v>
      </c>
      <c r="N166" s="8"/>
      <c r="O166" s="13"/>
    </row>
    <row r="167" spans="1:17" ht="20">
      <c r="I167" s="18" t="s">
        <v>163</v>
      </c>
      <c r="J167" s="14"/>
      <c r="K167" s="13" t="s">
        <v>18</v>
      </c>
      <c r="M167" s="18" t="s">
        <v>163</v>
      </c>
      <c r="N167" s="14"/>
      <c r="O167" s="13" t="s">
        <v>19</v>
      </c>
    </row>
    <row r="168" spans="1:17">
      <c r="I168" t="s">
        <v>163</v>
      </c>
      <c r="M168" t="s">
        <v>163</v>
      </c>
    </row>
    <row r="169" spans="1:17">
      <c r="I169" t="s">
        <v>163</v>
      </c>
      <c r="M169" t="s">
        <v>163</v>
      </c>
    </row>
    <row r="170" spans="1:17">
      <c r="A170" t="s">
        <v>104</v>
      </c>
      <c r="I170" t="s">
        <v>177</v>
      </c>
      <c r="K170" s="13"/>
      <c r="M170" t="s">
        <v>163</v>
      </c>
      <c r="O170" s="13"/>
      <c r="Q170" t="s">
        <v>116</v>
      </c>
    </row>
    <row r="171" spans="1:17">
      <c r="A171" t="s">
        <v>136</v>
      </c>
      <c r="I171" t="s">
        <v>163</v>
      </c>
      <c r="K171" s="13"/>
      <c r="M171" t="s">
        <v>163</v>
      </c>
      <c r="O171" s="13"/>
      <c r="Q171" t="b">
        <f>$F$191=0</f>
        <v>0</v>
      </c>
    </row>
    <row r="172" spans="1:17" ht="16" thickBot="1">
      <c r="I172" s="17" t="s">
        <v>154</v>
      </c>
      <c r="J172" s="13"/>
      <c r="K172" s="13"/>
      <c r="M172" s="17" t="s">
        <v>154</v>
      </c>
      <c r="N172" s="13"/>
      <c r="O172" s="13"/>
      <c r="Q172">
        <f>COUNT($B$173:$B$174)</f>
        <v>2</v>
      </c>
    </row>
    <row r="173" spans="1:17" ht="22" thickTop="1" thickBot="1">
      <c r="A173" t="s">
        <v>0</v>
      </c>
      <c r="B173">
        <v>0.503602437418185</v>
      </c>
      <c r="I173" s="13" t="s">
        <v>113</v>
      </c>
      <c r="J173" s="25" t="b">
        <f>AND(J175 &lt;= J176, J176 &lt;= J177)</f>
        <v>1</v>
      </c>
      <c r="K173" s="13"/>
      <c r="M173" s="13" t="s">
        <v>113</v>
      </c>
      <c r="N173" s="25" t="b">
        <f>AND(N175 &lt;= N176, N176 &lt;= N177)</f>
        <v>1</v>
      </c>
      <c r="O173" s="13"/>
      <c r="Q173" t="b">
        <f>$B$173&lt;=$B$174</f>
        <v>1</v>
      </c>
    </row>
    <row r="174" spans="1:17" ht="16" thickTop="1">
      <c r="A174" t="s">
        <v>1</v>
      </c>
      <c r="B174">
        <v>0.98905176912505555</v>
      </c>
      <c r="I174" s="13" t="s">
        <v>9</v>
      </c>
      <c r="J174" s="13"/>
      <c r="K174" s="13"/>
      <c r="M174" s="13" t="s">
        <v>9</v>
      </c>
      <c r="N174" s="13"/>
      <c r="O174" s="13"/>
      <c r="Q174">
        <f>{32767,32767,0.000001,0.01,FALSE,FALSE,TRUE,1,1,1,0.0001,TRUE}</f>
        <v>32767</v>
      </c>
    </row>
    <row r="175" spans="1:17">
      <c r="A175" t="s">
        <v>2</v>
      </c>
      <c r="B175">
        <v>1</v>
      </c>
      <c r="I175" s="8" t="s">
        <v>160</v>
      </c>
      <c r="J175" s="8">
        <f>B173</f>
        <v>0.503602437418185</v>
      </c>
      <c r="K175" s="13"/>
      <c r="M175" s="8" t="s">
        <v>160</v>
      </c>
      <c r="N175" s="8">
        <f>B173</f>
        <v>0.503602437418185</v>
      </c>
      <c r="O175" s="13"/>
      <c r="Q175">
        <f>{0,0,0,100,0,FALSE,TRUE,0.075,0,0,FALSE,30}</f>
        <v>0</v>
      </c>
    </row>
    <row r="176" spans="1:17">
      <c r="A176" t="s">
        <v>3</v>
      </c>
      <c r="B176">
        <v>4</v>
      </c>
      <c r="C176" t="s">
        <v>29</v>
      </c>
      <c r="I176" s="8" t="s">
        <v>161</v>
      </c>
      <c r="J176" s="8">
        <f>B174</f>
        <v>0.98905176912505555</v>
      </c>
      <c r="K176" s="13"/>
      <c r="M176" s="8" t="s">
        <v>161</v>
      </c>
      <c r="N176" s="8">
        <v>1</v>
      </c>
      <c r="O176" s="13"/>
    </row>
    <row r="177" spans="1:15">
      <c r="I177" s="8" t="s">
        <v>162</v>
      </c>
      <c r="J177" s="8">
        <f>B176</f>
        <v>4</v>
      </c>
      <c r="K177" s="13"/>
      <c r="M177" s="8" t="s">
        <v>162</v>
      </c>
      <c r="N177" s="8">
        <f>B176</f>
        <v>4</v>
      </c>
      <c r="O177" s="13"/>
    </row>
    <row r="178" spans="1:15" ht="20">
      <c r="A178" t="s">
        <v>13</v>
      </c>
      <c r="I178" s="18" t="s">
        <v>112</v>
      </c>
      <c r="J178" s="14">
        <f xml:space="preserve"> (  ((2*J175 + J177 - J176) / (2*J177)) + ((J176 - J175)^3 - J175^3) / (6*J176*J177^2) )</f>
        <v>0.5021288540153126</v>
      </c>
      <c r="K178" s="13" t="s">
        <v>14</v>
      </c>
      <c r="M178" s="18" t="s">
        <v>112</v>
      </c>
      <c r="N178" s="14">
        <f xml:space="preserve"> (  ((2*N175 + N177 - N176) / (2*N177)) + ((N176 - N175)^3 - N175^3) / (6*N176*N177^2) )</f>
        <v>0.50084432029591153</v>
      </c>
      <c r="O178" s="13" t="s">
        <v>15</v>
      </c>
    </row>
    <row r="179" spans="1:15">
      <c r="B179">
        <f>J178</f>
        <v>0.5021288540153126</v>
      </c>
      <c r="C179" t="s">
        <v>14</v>
      </c>
      <c r="D179">
        <f>N178</f>
        <v>0.50084432029591153</v>
      </c>
      <c r="E179" t="s">
        <v>15</v>
      </c>
      <c r="I179" t="s">
        <v>163</v>
      </c>
      <c r="K179" s="13"/>
      <c r="M179" t="s">
        <v>163</v>
      </c>
      <c r="O179" s="13"/>
    </row>
    <row r="180" spans="1:15" ht="21" thickBot="1">
      <c r="A180" t="s">
        <v>106</v>
      </c>
      <c r="B180">
        <f>-beta + (1-B174)*(1+beta) + B174*(1 + 2*beta)*(1-B179)</f>
        <v>0.49915747494731044</v>
      </c>
      <c r="C180" t="s">
        <v>107</v>
      </c>
      <c r="D180">
        <f>1-D179</f>
        <v>0.49915567970408847</v>
      </c>
      <c r="E180" t="s">
        <v>117</v>
      </c>
      <c r="F180" s="21">
        <f>ABS(B180-D180)</f>
        <v>1.7952432219692227E-6</v>
      </c>
      <c r="I180" s="17" t="s">
        <v>156</v>
      </c>
      <c r="J180" s="13"/>
      <c r="K180" s="13"/>
      <c r="M180" s="17" t="s">
        <v>163</v>
      </c>
      <c r="N180" s="13"/>
      <c r="O180" s="13"/>
    </row>
    <row r="181" spans="1:15" ht="22" thickTop="1" thickBot="1">
      <c r="I181" s="13" t="s">
        <v>113</v>
      </c>
      <c r="J181" s="25" t="b">
        <f>AND(J184 &lt;=J183, J183&lt;=J185)</f>
        <v>1</v>
      </c>
      <c r="K181" s="13"/>
      <c r="M181" s="13" t="s">
        <v>163</v>
      </c>
      <c r="N181" s="16"/>
      <c r="O181" s="13"/>
    </row>
    <row r="182" spans="1:15" ht="16" thickTop="1">
      <c r="A182" t="s">
        <v>11</v>
      </c>
      <c r="I182" s="13" t="s">
        <v>10</v>
      </c>
      <c r="J182" s="13"/>
      <c r="K182" s="13"/>
      <c r="M182" s="13" t="s">
        <v>163</v>
      </c>
      <c r="N182" s="13"/>
      <c r="O182" s="13"/>
    </row>
    <row r="183" spans="1:15">
      <c r="B183">
        <f>J186</f>
        <v>0.66666660660389376</v>
      </c>
      <c r="C183" t="s">
        <v>16</v>
      </c>
      <c r="D183">
        <f>N186</f>
        <v>0</v>
      </c>
      <c r="E183" t="s">
        <v>17</v>
      </c>
      <c r="I183" s="8" t="s">
        <v>160</v>
      </c>
      <c r="J183" s="8">
        <f>B174</f>
        <v>0.98905176912505555</v>
      </c>
      <c r="K183" s="13"/>
      <c r="M183" s="13" t="s">
        <v>163</v>
      </c>
      <c r="N183" s="13"/>
      <c r="O183" s="13"/>
    </row>
    <row r="184" spans="1:15" ht="20">
      <c r="A184" t="s">
        <v>108</v>
      </c>
      <c r="B184">
        <f>-beta + (B173*(1-B183) + (1-B175)*(1-D183))*(1 + 2*beta) / (B173+1-B175)</f>
        <v>1.8018831871025043E-7</v>
      </c>
      <c r="C184" t="s">
        <v>109</v>
      </c>
      <c r="D184">
        <v>0</v>
      </c>
      <c r="E184" t="s">
        <v>118</v>
      </c>
      <c r="F184" s="21">
        <f>ABS(B184-D184)</f>
        <v>1.8018831871025043E-7</v>
      </c>
      <c r="I184" s="8" t="s">
        <v>161</v>
      </c>
      <c r="J184" s="8">
        <f>B173</f>
        <v>0.503602437418185</v>
      </c>
      <c r="K184" s="13"/>
      <c r="M184" s="13" t="s">
        <v>163</v>
      </c>
      <c r="N184" s="13"/>
      <c r="O184" s="13"/>
    </row>
    <row r="185" spans="1:15">
      <c r="I185" s="8" t="s">
        <v>162</v>
      </c>
      <c r="J185" s="8">
        <f>B176</f>
        <v>4</v>
      </c>
      <c r="K185" s="13"/>
      <c r="M185" s="13" t="s">
        <v>163</v>
      </c>
      <c r="N185" s="13"/>
      <c r="O185" s="13"/>
    </row>
    <row r="186" spans="1:15" ht="20">
      <c r="A186" t="s">
        <v>12</v>
      </c>
      <c r="I186" s="18" t="s">
        <v>112</v>
      </c>
      <c r="J186" s="14">
        <f xml:space="preserve"> ((1/(2*J185^2)) * (J185^2 - J183^2 + J183*J184 + 2*J183*J185 - J184*J185) - J184^2/(6*J185^2))</f>
        <v>0.66666660660389376</v>
      </c>
      <c r="K186" s="13" t="s">
        <v>16</v>
      </c>
      <c r="M186" s="18" t="s">
        <v>163</v>
      </c>
      <c r="N186" s="13">
        <v>0</v>
      </c>
      <c r="O186" s="13" t="s">
        <v>17</v>
      </c>
    </row>
    <row r="187" spans="1:15">
      <c r="B187">
        <f>J194</f>
        <v>0</v>
      </c>
      <c r="C187" t="s">
        <v>18</v>
      </c>
      <c r="D187">
        <f>N194</f>
        <v>0</v>
      </c>
      <c r="E187" t="s">
        <v>19</v>
      </c>
      <c r="I187" s="13" t="s">
        <v>163</v>
      </c>
      <c r="J187" s="13"/>
      <c r="K187" s="13"/>
      <c r="M187" t="s">
        <v>163</v>
      </c>
      <c r="O187" s="13"/>
    </row>
    <row r="188" spans="1:15" ht="20">
      <c r="A188" t="s">
        <v>110</v>
      </c>
      <c r="B188">
        <f>-beta + (1-B174)*(1+beta) + B174*(1 + 2*beta)*(1 - B187)</f>
        <v>1.9890517691250555</v>
      </c>
      <c r="C188" t="s">
        <v>107</v>
      </c>
      <c r="D188">
        <f xml:space="preserve"> 1-D187</f>
        <v>1</v>
      </c>
      <c r="E188" t="s">
        <v>119</v>
      </c>
      <c r="F188" s="21">
        <v>0</v>
      </c>
      <c r="I188" s="17" t="s">
        <v>163</v>
      </c>
      <c r="J188" s="13"/>
      <c r="K188" s="13"/>
      <c r="M188" s="17" t="s">
        <v>163</v>
      </c>
      <c r="N188" s="13"/>
      <c r="O188" s="13"/>
    </row>
    <row r="189" spans="1:15">
      <c r="I189" s="13" t="s">
        <v>163</v>
      </c>
      <c r="J189" s="16"/>
      <c r="K189" s="13"/>
      <c r="M189" s="13" t="s">
        <v>163</v>
      </c>
      <c r="N189" s="16"/>
      <c r="O189" s="13"/>
    </row>
    <row r="190" spans="1:15">
      <c r="I190" s="13" t="s">
        <v>163</v>
      </c>
      <c r="J190" s="13"/>
      <c r="K190" s="13"/>
      <c r="M190" s="13" t="s">
        <v>163</v>
      </c>
      <c r="N190" s="13"/>
      <c r="O190" s="13"/>
    </row>
    <row r="191" spans="1:15" ht="20">
      <c r="E191" t="s">
        <v>21</v>
      </c>
      <c r="F191" s="24">
        <f>SUM(F180,F184,F188)</f>
        <v>1.9754315406794731E-6</v>
      </c>
      <c r="G191" t="s">
        <v>30</v>
      </c>
      <c r="I191" s="8" t="s">
        <v>163</v>
      </c>
      <c r="J191" s="8"/>
      <c r="K191" s="13"/>
      <c r="M191" s="8" t="s">
        <v>163</v>
      </c>
      <c r="N191" s="8"/>
      <c r="O191" s="13"/>
    </row>
    <row r="192" spans="1:15">
      <c r="I192" s="8" t="s">
        <v>163</v>
      </c>
      <c r="J192" s="8"/>
      <c r="K192" s="13"/>
      <c r="M192" s="8" t="s">
        <v>163</v>
      </c>
      <c r="N192" s="8"/>
      <c r="O192" s="13"/>
    </row>
    <row r="193" spans="1:17">
      <c r="I193" s="8" t="s">
        <v>163</v>
      </c>
      <c r="J193" s="8"/>
      <c r="K193" s="13"/>
      <c r="M193" s="8" t="s">
        <v>163</v>
      </c>
      <c r="N193" s="8"/>
      <c r="O193" s="13"/>
    </row>
    <row r="194" spans="1:17" ht="20">
      <c r="I194" s="18" t="s">
        <v>163</v>
      </c>
      <c r="J194" s="14"/>
      <c r="K194" s="13" t="s">
        <v>18</v>
      </c>
      <c r="M194" s="18" t="s">
        <v>163</v>
      </c>
      <c r="N194" s="14"/>
      <c r="O194" s="13" t="s">
        <v>19</v>
      </c>
    </row>
    <row r="195" spans="1:17">
      <c r="I195" t="s">
        <v>163</v>
      </c>
      <c r="M195" t="s">
        <v>163</v>
      </c>
    </row>
    <row r="196" spans="1:17">
      <c r="I196" t="s">
        <v>163</v>
      </c>
      <c r="M196" t="s">
        <v>163</v>
      </c>
    </row>
    <row r="197" spans="1:17" ht="20">
      <c r="A197" s="1" t="s">
        <v>142</v>
      </c>
      <c r="I197" t="s">
        <v>163</v>
      </c>
      <c r="M197" t="s">
        <v>163</v>
      </c>
    </row>
    <row r="198" spans="1:17">
      <c r="I198" t="s">
        <v>163</v>
      </c>
      <c r="M198" t="s">
        <v>163</v>
      </c>
    </row>
    <row r="199" spans="1:17">
      <c r="A199" t="s">
        <v>104</v>
      </c>
      <c r="I199" t="s">
        <v>177</v>
      </c>
      <c r="K199" s="13"/>
      <c r="M199" t="s">
        <v>163</v>
      </c>
      <c r="O199" s="13"/>
      <c r="Q199" t="s">
        <v>116</v>
      </c>
    </row>
    <row r="200" spans="1:17">
      <c r="A200" t="s">
        <v>141</v>
      </c>
      <c r="I200" t="s">
        <v>163</v>
      </c>
      <c r="K200" s="13"/>
      <c r="M200" t="s">
        <v>163</v>
      </c>
      <c r="O200" s="13"/>
      <c r="Q200" t="b">
        <f>$F$220=0</f>
        <v>0</v>
      </c>
    </row>
    <row r="201" spans="1:17" ht="16" thickBot="1">
      <c r="I201" s="17" t="s">
        <v>154</v>
      </c>
      <c r="J201" s="13"/>
      <c r="K201" s="13"/>
      <c r="M201" s="17" t="s">
        <v>154</v>
      </c>
      <c r="N201" s="13"/>
      <c r="O201" s="13"/>
      <c r="Q201">
        <f>COUNT($B$202:$B$203)</f>
        <v>2</v>
      </c>
    </row>
    <row r="202" spans="1:17" ht="22" thickTop="1" thickBot="1">
      <c r="A202" t="s">
        <v>0</v>
      </c>
      <c r="B202">
        <v>0.50051803088521041</v>
      </c>
      <c r="I202" s="13" t="s">
        <v>113</v>
      </c>
      <c r="J202" s="25" t="b">
        <f>AND(J204 &lt;= J205, J205 &lt;= J206)</f>
        <v>1</v>
      </c>
      <c r="K202" s="13"/>
      <c r="M202" s="13" t="s">
        <v>113</v>
      </c>
      <c r="N202" s="25" t="b">
        <f>AND(N204 &lt;= N205, N205 &lt;= N206)</f>
        <v>1</v>
      </c>
      <c r="O202" s="13"/>
      <c r="Q202" t="b">
        <f>$B$203&lt;=1</f>
        <v>1</v>
      </c>
    </row>
    <row r="203" spans="1:17" ht="16" thickTop="1">
      <c r="A203" t="s">
        <v>1</v>
      </c>
      <c r="B203">
        <v>0.99843319930705743</v>
      </c>
      <c r="I203" s="13" t="s">
        <v>9</v>
      </c>
      <c r="J203" s="13"/>
      <c r="K203" s="13"/>
      <c r="M203" s="13" t="s">
        <v>9</v>
      </c>
      <c r="N203" s="13"/>
      <c r="O203" s="13"/>
      <c r="Q203">
        <f>{32767,32767,0.000001,0.01,FALSE,FALSE,TRUE,1,1,1,0.0001,TRUE}</f>
        <v>32767</v>
      </c>
    </row>
    <row r="204" spans="1:17">
      <c r="A204" t="s">
        <v>2</v>
      </c>
      <c r="B204">
        <v>1</v>
      </c>
      <c r="I204" s="8" t="s">
        <v>160</v>
      </c>
      <c r="J204" s="8">
        <f>B202</f>
        <v>0.50051803088521041</v>
      </c>
      <c r="K204" s="13"/>
      <c r="M204" s="8" t="s">
        <v>160</v>
      </c>
      <c r="N204" s="8">
        <f>B202</f>
        <v>0.50051803088521041</v>
      </c>
      <c r="O204" s="13"/>
      <c r="Q204">
        <f>{0,0,0,100,0,FALSE,TRUE,0.075,0,0,FALSE,30}</f>
        <v>0</v>
      </c>
    </row>
    <row r="205" spans="1:17">
      <c r="A205" t="s">
        <v>3</v>
      </c>
      <c r="B205">
        <v>4.0599999999999996</v>
      </c>
      <c r="C205" t="s">
        <v>29</v>
      </c>
      <c r="I205" s="8" t="s">
        <v>161</v>
      </c>
      <c r="J205" s="8">
        <f>B203</f>
        <v>0.99843319930705743</v>
      </c>
      <c r="K205" s="13"/>
      <c r="M205" s="8" t="s">
        <v>161</v>
      </c>
      <c r="N205" s="8">
        <v>1</v>
      </c>
      <c r="O205" s="13"/>
    </row>
    <row r="206" spans="1:17">
      <c r="I206" s="8" t="s">
        <v>162</v>
      </c>
      <c r="J206" s="8">
        <f>B205</f>
        <v>4.0599999999999996</v>
      </c>
      <c r="K206" s="13"/>
      <c r="M206" s="8" t="s">
        <v>162</v>
      </c>
      <c r="N206" s="8">
        <f>B205</f>
        <v>4.0599999999999996</v>
      </c>
      <c r="O206" s="13"/>
    </row>
    <row r="207" spans="1:17" ht="20">
      <c r="A207" t="s">
        <v>13</v>
      </c>
      <c r="I207" s="18" t="s">
        <v>112</v>
      </c>
      <c r="J207" s="14">
        <f xml:space="preserve"> (  ((2*J204 + J206 - J205) / (2*J206)) + ((J205 - J204)^3 - J204^3) / (6*J205*J206^2) )</f>
        <v>0.50030084217207638</v>
      </c>
      <c r="K207" s="13" t="s">
        <v>14</v>
      </c>
      <c r="M207" s="18" t="s">
        <v>112</v>
      </c>
      <c r="N207" s="14">
        <f xml:space="preserve"> (  ((2*N204 + N206 - N205) / (2*N206)) + ((N205 - N204)^3 - N204^3) / (6*N205*N206^2) )</f>
        <v>0.50011973704932855</v>
      </c>
      <c r="O207" s="13" t="s">
        <v>15</v>
      </c>
    </row>
    <row r="208" spans="1:17">
      <c r="B208">
        <f>J207</f>
        <v>0.50030084217207638</v>
      </c>
      <c r="C208" t="s">
        <v>14</v>
      </c>
      <c r="D208">
        <f>N207</f>
        <v>0.50011973704932855</v>
      </c>
      <c r="E208" t="s">
        <v>15</v>
      </c>
      <c r="I208" t="s">
        <v>163</v>
      </c>
      <c r="K208" s="13"/>
      <c r="M208" t="s">
        <v>163</v>
      </c>
      <c r="O208" s="13"/>
    </row>
    <row r="209" spans="1:15" ht="21" thickBot="1">
      <c r="A209" t="s">
        <v>106</v>
      </c>
      <c r="B209">
        <f>-beta + (1-B203)*(1+beta) + B203*(1 + 2*beta)*(1-B208)</f>
        <v>0.49988228790941314</v>
      </c>
      <c r="C209" t="s">
        <v>107</v>
      </c>
      <c r="D209">
        <f>1-D208</f>
        <v>0.49988026295067145</v>
      </c>
      <c r="E209" t="s">
        <v>117</v>
      </c>
      <c r="F209" s="21">
        <f>ABS(B209-D209)</f>
        <v>2.0249587416865111E-6</v>
      </c>
      <c r="I209" s="17" t="s">
        <v>156</v>
      </c>
      <c r="J209" s="13"/>
      <c r="K209" s="13"/>
      <c r="M209" s="17" t="s">
        <v>163</v>
      </c>
      <c r="N209" s="13"/>
      <c r="O209" s="13"/>
    </row>
    <row r="210" spans="1:15" ht="22" thickTop="1" thickBot="1">
      <c r="I210" s="13" t="s">
        <v>113</v>
      </c>
      <c r="J210" s="25" t="b">
        <f>AND(J213 &lt;=J212, J212&lt;=J214)</f>
        <v>1</v>
      </c>
      <c r="K210" s="13"/>
      <c r="M210" s="13" t="s">
        <v>163</v>
      </c>
      <c r="N210" s="16"/>
      <c r="O210" s="13"/>
    </row>
    <row r="211" spans="1:15" ht="16" thickTop="1">
      <c r="A211" t="s">
        <v>11</v>
      </c>
      <c r="I211" s="13" t="s">
        <v>10</v>
      </c>
      <c r="J211" s="13"/>
      <c r="K211" s="13"/>
      <c r="M211" s="13" t="s">
        <v>163</v>
      </c>
      <c r="N211" s="13"/>
      <c r="O211" s="13"/>
    </row>
    <row r="212" spans="1:15">
      <c r="B212">
        <f>J215</f>
        <v>0.66666666379435757</v>
      </c>
      <c r="C212" t="s">
        <v>16</v>
      </c>
      <c r="D212">
        <f>N215</f>
        <v>0</v>
      </c>
      <c r="E212" t="s">
        <v>17</v>
      </c>
      <c r="I212" s="8" t="s">
        <v>160</v>
      </c>
      <c r="J212" s="8">
        <f>B203</f>
        <v>0.99843319930705743</v>
      </c>
      <c r="K212" s="13"/>
      <c r="M212" s="13" t="s">
        <v>163</v>
      </c>
      <c r="N212" s="13"/>
      <c r="O212" s="13"/>
    </row>
    <row r="213" spans="1:15" ht="20">
      <c r="A213" t="s">
        <v>108</v>
      </c>
      <c r="B213">
        <f>-beta + (B202*(1-B212) + (1-B204)*(1-D212))*(1 + 2*beta) / (B202+1-B204)</f>
        <v>8.6169273938452307E-9</v>
      </c>
      <c r="C213" t="s">
        <v>109</v>
      </c>
      <c r="D213">
        <v>0</v>
      </c>
      <c r="E213" t="s">
        <v>118</v>
      </c>
      <c r="F213" s="21">
        <f>ABS(B213-D213)</f>
        <v>8.6169273938452307E-9</v>
      </c>
      <c r="I213" s="8" t="s">
        <v>161</v>
      </c>
      <c r="J213" s="8">
        <f>B202</f>
        <v>0.50051803088521041</v>
      </c>
      <c r="K213" s="13"/>
      <c r="M213" s="13" t="s">
        <v>163</v>
      </c>
      <c r="N213" s="13"/>
      <c r="O213" s="13"/>
    </row>
    <row r="214" spans="1:15">
      <c r="I214" s="8" t="s">
        <v>162</v>
      </c>
      <c r="J214" s="8">
        <f>B205</f>
        <v>4.0599999999999996</v>
      </c>
      <c r="K214" s="13"/>
      <c r="M214" s="13" t="s">
        <v>163</v>
      </c>
      <c r="N214" s="13"/>
      <c r="O214" s="13"/>
    </row>
    <row r="215" spans="1:15" ht="20">
      <c r="A215" t="s">
        <v>12</v>
      </c>
      <c r="I215" s="18" t="s">
        <v>112</v>
      </c>
      <c r="J215" s="14">
        <f xml:space="preserve"> ((1/(2*J214^2)) * (J214^2 - J212^2 + J212*J213 + 2*J212*J214 - J213*J214) - J213^2/(6*J214^2))</f>
        <v>0.66666666379435757</v>
      </c>
      <c r="K215" s="13" t="s">
        <v>16</v>
      </c>
      <c r="M215" s="18" t="s">
        <v>163</v>
      </c>
      <c r="N215" s="13">
        <v>0</v>
      </c>
      <c r="O215" s="13" t="s">
        <v>17</v>
      </c>
    </row>
    <row r="216" spans="1:15">
      <c r="B216">
        <f>J223</f>
        <v>0</v>
      </c>
      <c r="C216" t="s">
        <v>18</v>
      </c>
      <c r="D216">
        <f>N223</f>
        <v>0</v>
      </c>
      <c r="E216" t="s">
        <v>19</v>
      </c>
      <c r="I216" s="13" t="s">
        <v>163</v>
      </c>
      <c r="J216" s="13"/>
      <c r="K216" s="13"/>
      <c r="M216" t="s">
        <v>163</v>
      </c>
      <c r="O216" s="13"/>
    </row>
    <row r="217" spans="1:15" ht="20">
      <c r="A217" t="s">
        <v>110</v>
      </c>
      <c r="B217">
        <f>-beta + (1-B203)*(1+beta) + B203*(1 + 2*beta)*(1 - B216)</f>
        <v>1.9984331993070574</v>
      </c>
      <c r="C217" t="s">
        <v>107</v>
      </c>
      <c r="D217">
        <f xml:space="preserve"> 1-D216</f>
        <v>1</v>
      </c>
      <c r="E217" t="s">
        <v>119</v>
      </c>
      <c r="F217" s="21">
        <v>0</v>
      </c>
      <c r="I217" s="17" t="s">
        <v>163</v>
      </c>
      <c r="J217" s="13"/>
      <c r="K217" s="13"/>
      <c r="M217" s="17" t="s">
        <v>163</v>
      </c>
      <c r="N217" s="13"/>
      <c r="O217" s="13"/>
    </row>
    <row r="218" spans="1:15">
      <c r="I218" s="13" t="s">
        <v>163</v>
      </c>
      <c r="J218" s="16"/>
      <c r="K218" s="13"/>
      <c r="M218" s="13" t="s">
        <v>163</v>
      </c>
      <c r="N218" s="16"/>
      <c r="O218" s="13"/>
    </row>
    <row r="219" spans="1:15">
      <c r="I219" s="13" t="s">
        <v>163</v>
      </c>
      <c r="J219" s="13"/>
      <c r="K219" s="13"/>
      <c r="M219" s="13" t="s">
        <v>163</v>
      </c>
      <c r="N219" s="13"/>
      <c r="O219" s="13"/>
    </row>
    <row r="220" spans="1:15" ht="20">
      <c r="E220" t="s">
        <v>21</v>
      </c>
      <c r="F220" s="24">
        <f>SUM(F209,F213,F217)</f>
        <v>2.0335756690803564E-6</v>
      </c>
      <c r="G220" t="s">
        <v>30</v>
      </c>
      <c r="I220" s="8" t="s">
        <v>163</v>
      </c>
      <c r="J220" s="8"/>
      <c r="K220" s="13"/>
      <c r="M220" s="8" t="s">
        <v>163</v>
      </c>
      <c r="N220" s="8"/>
      <c r="O220" s="13"/>
    </row>
    <row r="221" spans="1:15">
      <c r="I221" s="8" t="s">
        <v>163</v>
      </c>
      <c r="J221" s="8"/>
      <c r="K221" s="13"/>
      <c r="M221" s="8" t="s">
        <v>163</v>
      </c>
      <c r="N221" s="8"/>
      <c r="O221" s="13"/>
    </row>
    <row r="222" spans="1:15">
      <c r="I222" s="8" t="s">
        <v>163</v>
      </c>
      <c r="J222" s="8"/>
      <c r="K222" s="13"/>
      <c r="M222" s="8" t="s">
        <v>163</v>
      </c>
      <c r="N222" s="8"/>
      <c r="O222" s="13"/>
    </row>
    <row r="223" spans="1:15" ht="20">
      <c r="I223" s="18" t="s">
        <v>163</v>
      </c>
      <c r="J223" s="14"/>
      <c r="K223" s="13" t="s">
        <v>18</v>
      </c>
      <c r="M223" s="18" t="s">
        <v>163</v>
      </c>
      <c r="N223" s="14"/>
      <c r="O223" s="13" t="s">
        <v>19</v>
      </c>
    </row>
    <row r="224" spans="1:15">
      <c r="I224" t="s">
        <v>163</v>
      </c>
      <c r="M224" t="s">
        <v>163</v>
      </c>
    </row>
    <row r="225" spans="1:17">
      <c r="I225" t="s">
        <v>163</v>
      </c>
      <c r="M225" t="s">
        <v>163</v>
      </c>
    </row>
    <row r="226" spans="1:17" ht="20">
      <c r="A226" s="1" t="s">
        <v>143</v>
      </c>
      <c r="I226" t="s">
        <v>163</v>
      </c>
      <c r="M226" t="s">
        <v>163</v>
      </c>
    </row>
    <row r="227" spans="1:17">
      <c r="I227" t="s">
        <v>163</v>
      </c>
      <c r="M227" t="s">
        <v>163</v>
      </c>
    </row>
    <row r="228" spans="1:17">
      <c r="A228" t="s">
        <v>104</v>
      </c>
      <c r="I228" t="s">
        <v>177</v>
      </c>
      <c r="K228" s="13"/>
      <c r="M228" t="s">
        <v>163</v>
      </c>
      <c r="O228" s="13"/>
      <c r="Q228" t="s">
        <v>116</v>
      </c>
    </row>
    <row r="229" spans="1:17">
      <c r="A229" t="s">
        <v>137</v>
      </c>
      <c r="I229" t="s">
        <v>163</v>
      </c>
      <c r="K229" s="13"/>
      <c r="M229" t="s">
        <v>163</v>
      </c>
      <c r="O229" s="13"/>
      <c r="Q229" t="b">
        <f>$F$249=0</f>
        <v>1</v>
      </c>
    </row>
    <row r="230" spans="1:17" ht="16" thickBot="1">
      <c r="I230" s="17" t="s">
        <v>154</v>
      </c>
      <c r="J230" s="13"/>
      <c r="K230" s="13"/>
      <c r="M230" s="17" t="s">
        <v>154</v>
      </c>
      <c r="N230" s="13"/>
      <c r="O230" s="13"/>
      <c r="Q230">
        <f>COUNT($B$231)</f>
        <v>1</v>
      </c>
    </row>
    <row r="231" spans="1:17" ht="22" thickTop="1" thickBot="1">
      <c r="A231" t="s">
        <v>0</v>
      </c>
      <c r="B231">
        <v>0.5</v>
      </c>
      <c r="I231" s="13" t="s">
        <v>113</v>
      </c>
      <c r="J231" s="25" t="b">
        <f>AND(J233 &lt;= J234, J234 &lt;= J235)</f>
        <v>1</v>
      </c>
      <c r="K231" s="13"/>
      <c r="M231" s="13" t="s">
        <v>113</v>
      </c>
      <c r="N231" s="25" t="b">
        <f>AND(N233 &lt;= N234, N234 &lt;= N235)</f>
        <v>1</v>
      </c>
      <c r="O231" s="13"/>
      <c r="Q231">
        <f>{32767,32767,0.000001,0.01,FALSE,FALSE,TRUE,1,1,1,0.0001,TRUE}</f>
        <v>32767</v>
      </c>
    </row>
    <row r="232" spans="1:17" ht="16" thickTop="1">
      <c r="A232" t="s">
        <v>1</v>
      </c>
      <c r="B232">
        <v>1</v>
      </c>
      <c r="I232" s="13" t="s">
        <v>9</v>
      </c>
      <c r="J232" s="13"/>
      <c r="K232" s="13"/>
      <c r="M232" s="13" t="s">
        <v>9</v>
      </c>
      <c r="N232" s="13"/>
      <c r="O232" s="13"/>
      <c r="Q232">
        <f>{0,0,0,100,0,FALSE,TRUE,0.075,0,0,FALSE,30}</f>
        <v>0</v>
      </c>
    </row>
    <row r="233" spans="1:17">
      <c r="A233" t="s">
        <v>2</v>
      </c>
      <c r="B233">
        <v>1</v>
      </c>
      <c r="I233" s="8" t="s">
        <v>160</v>
      </c>
      <c r="J233" s="8">
        <f>B231</f>
        <v>0.5</v>
      </c>
      <c r="K233" s="13"/>
      <c r="M233" s="8" t="s">
        <v>160</v>
      </c>
      <c r="N233" s="8">
        <f>B231</f>
        <v>0.5</v>
      </c>
      <c r="O233" s="13"/>
    </row>
    <row r="234" spans="1:17">
      <c r="A234" t="s">
        <v>3</v>
      </c>
      <c r="B234">
        <v>5</v>
      </c>
      <c r="C234" t="s">
        <v>29</v>
      </c>
      <c r="I234" s="8" t="s">
        <v>161</v>
      </c>
      <c r="J234" s="8">
        <f>B232</f>
        <v>1</v>
      </c>
      <c r="K234" s="13"/>
      <c r="M234" s="8" t="s">
        <v>161</v>
      </c>
      <c r="N234" s="8">
        <v>1</v>
      </c>
      <c r="O234" s="13"/>
    </row>
    <row r="235" spans="1:17">
      <c r="I235" s="8" t="s">
        <v>162</v>
      </c>
      <c r="J235" s="8">
        <f>B234</f>
        <v>5</v>
      </c>
      <c r="K235" s="13"/>
      <c r="M235" s="8" t="s">
        <v>162</v>
      </c>
      <c r="N235" s="8">
        <f>B234</f>
        <v>5</v>
      </c>
      <c r="O235" s="13"/>
    </row>
    <row r="236" spans="1:17" ht="20">
      <c r="A236" t="s">
        <v>13</v>
      </c>
      <c r="I236" s="18" t="s">
        <v>112</v>
      </c>
      <c r="J236" s="14">
        <f xml:space="preserve"> (  ((2*J233 + J235 - J234) / (2*J235)) + ((J234 - J233)^3 - J233^3) / (6*J234*J235^2) )</f>
        <v>0.5</v>
      </c>
      <c r="K236" s="13" t="s">
        <v>14</v>
      </c>
      <c r="M236" s="18" t="s">
        <v>112</v>
      </c>
      <c r="N236" s="14">
        <f xml:space="preserve"> (  ((2*N233 + N235 - N234) / (2*N235)) + ((N234 - N233)^3 - N233^3) / (6*N234*N235^2) )</f>
        <v>0.5</v>
      </c>
      <c r="O236" s="13" t="s">
        <v>15</v>
      </c>
    </row>
    <row r="237" spans="1:17">
      <c r="B237">
        <f>J236</f>
        <v>0.5</v>
      </c>
      <c r="C237" t="s">
        <v>14</v>
      </c>
      <c r="D237">
        <f>N236</f>
        <v>0.5</v>
      </c>
      <c r="E237" t="s">
        <v>15</v>
      </c>
      <c r="I237" t="s">
        <v>163</v>
      </c>
      <c r="K237" s="13"/>
      <c r="M237" t="s">
        <v>163</v>
      </c>
      <c r="O237" s="13"/>
    </row>
    <row r="238" spans="1:17" ht="20">
      <c r="A238" t="s">
        <v>106</v>
      </c>
      <c r="B238">
        <f>-beta + (1-B232)*(1+beta) + B232*(1 + 2*beta)*(1-B237)</f>
        <v>0.5</v>
      </c>
      <c r="C238" t="s">
        <v>107</v>
      </c>
      <c r="D238">
        <f>1-D237</f>
        <v>0.5</v>
      </c>
      <c r="E238" t="s">
        <v>117</v>
      </c>
      <c r="F238" s="21">
        <f>ABS(B238-D238)</f>
        <v>0</v>
      </c>
      <c r="I238" s="17" t="s">
        <v>163</v>
      </c>
      <c r="J238" s="13"/>
      <c r="K238" s="13"/>
      <c r="M238" s="17" t="s">
        <v>163</v>
      </c>
      <c r="N238" s="13"/>
      <c r="O238" s="13"/>
    </row>
    <row r="239" spans="1:17">
      <c r="I239" s="13" t="s">
        <v>163</v>
      </c>
      <c r="J239" s="16"/>
      <c r="K239" s="13"/>
      <c r="M239" s="13" t="s">
        <v>163</v>
      </c>
      <c r="N239" s="16"/>
      <c r="O239" s="13"/>
    </row>
    <row r="240" spans="1:17">
      <c r="A240" t="s">
        <v>11</v>
      </c>
      <c r="I240" s="13" t="s">
        <v>163</v>
      </c>
      <c r="J240" s="13"/>
      <c r="K240" s="13"/>
      <c r="M240" s="13" t="s">
        <v>163</v>
      </c>
      <c r="N240" s="13"/>
      <c r="O240" s="13"/>
    </row>
    <row r="241" spans="1:17">
      <c r="B241">
        <f>J244</f>
        <v>0</v>
      </c>
      <c r="C241" t="s">
        <v>16</v>
      </c>
      <c r="D241">
        <f>N244</f>
        <v>0</v>
      </c>
      <c r="E241" t="s">
        <v>17</v>
      </c>
      <c r="I241" s="8" t="s">
        <v>163</v>
      </c>
      <c r="J241" s="8"/>
      <c r="K241" s="13"/>
      <c r="M241" s="13" t="s">
        <v>163</v>
      </c>
      <c r="N241" s="13"/>
      <c r="O241" s="13"/>
    </row>
    <row r="242" spans="1:17" ht="20">
      <c r="A242" t="s">
        <v>108</v>
      </c>
      <c r="B242">
        <f>-beta + (B231*(1-B241) + (1-B233)*(1-D241))*(1 + 2*beta) / (B231+1-B233)</f>
        <v>2</v>
      </c>
      <c r="C242" t="s">
        <v>109</v>
      </c>
      <c r="D242">
        <v>0</v>
      </c>
      <c r="E242" t="s">
        <v>118</v>
      </c>
      <c r="F242" s="21">
        <v>0</v>
      </c>
      <c r="I242" s="8" t="s">
        <v>163</v>
      </c>
      <c r="J242" s="8"/>
      <c r="K242" s="13"/>
      <c r="M242" s="13" t="s">
        <v>163</v>
      </c>
      <c r="N242" s="13"/>
      <c r="O242" s="13"/>
    </row>
    <row r="243" spans="1:17">
      <c r="I243" s="8" t="s">
        <v>163</v>
      </c>
      <c r="J243" s="8"/>
      <c r="K243" s="13"/>
      <c r="M243" s="13" t="s">
        <v>163</v>
      </c>
      <c r="N243" s="13"/>
      <c r="O243" s="13"/>
    </row>
    <row r="244" spans="1:17" ht="20">
      <c r="A244" t="s">
        <v>12</v>
      </c>
      <c r="I244" s="18" t="s">
        <v>163</v>
      </c>
      <c r="J244" s="14"/>
      <c r="K244" s="13" t="s">
        <v>16</v>
      </c>
      <c r="M244" s="18" t="s">
        <v>163</v>
      </c>
      <c r="N244" s="13">
        <v>0</v>
      </c>
      <c r="O244" s="13" t="s">
        <v>17</v>
      </c>
    </row>
    <row r="245" spans="1:17">
      <c r="B245">
        <f>J252</f>
        <v>0</v>
      </c>
      <c r="C245" t="s">
        <v>18</v>
      </c>
      <c r="D245">
        <f>N252</f>
        <v>0</v>
      </c>
      <c r="E245" t="s">
        <v>19</v>
      </c>
      <c r="I245" s="13" t="s">
        <v>163</v>
      </c>
      <c r="J245" s="13"/>
      <c r="K245" s="13"/>
      <c r="M245" t="s">
        <v>163</v>
      </c>
      <c r="O245" s="13"/>
    </row>
    <row r="246" spans="1:17" ht="20">
      <c r="A246" t="s">
        <v>110</v>
      </c>
      <c r="B246">
        <f>-beta + (1-B232)*(1+beta) + B232*(1 + 2*beta)*(1 - B245)</f>
        <v>2</v>
      </c>
      <c r="C246" t="s">
        <v>107</v>
      </c>
      <c r="D246">
        <f xml:space="preserve"> 1-D245</f>
        <v>1</v>
      </c>
      <c r="E246" t="s">
        <v>119</v>
      </c>
      <c r="F246" s="21">
        <v>0</v>
      </c>
      <c r="I246" s="17" t="s">
        <v>163</v>
      </c>
      <c r="J246" s="13"/>
      <c r="K246" s="13"/>
      <c r="M246" s="17" t="s">
        <v>163</v>
      </c>
      <c r="N246" s="13"/>
      <c r="O246" s="13"/>
    </row>
    <row r="247" spans="1:17">
      <c r="I247" s="13" t="s">
        <v>163</v>
      </c>
      <c r="J247" s="16"/>
      <c r="K247" s="13"/>
      <c r="M247" s="13" t="s">
        <v>163</v>
      </c>
      <c r="N247" s="16"/>
      <c r="O247" s="13"/>
    </row>
    <row r="248" spans="1:17">
      <c r="I248" s="13" t="s">
        <v>163</v>
      </c>
      <c r="J248" s="13"/>
      <c r="K248" s="13"/>
      <c r="M248" s="13" t="s">
        <v>163</v>
      </c>
      <c r="N248" s="13"/>
      <c r="O248" s="13"/>
    </row>
    <row r="249" spans="1:17" ht="20">
      <c r="E249" t="s">
        <v>21</v>
      </c>
      <c r="F249" s="24">
        <f>SUM(F238,F242,F246)</f>
        <v>0</v>
      </c>
      <c r="G249" t="s">
        <v>30</v>
      </c>
      <c r="I249" s="8" t="s">
        <v>163</v>
      </c>
      <c r="J249" s="8"/>
      <c r="K249" s="13"/>
      <c r="M249" s="8" t="s">
        <v>163</v>
      </c>
      <c r="N249" s="8"/>
      <c r="O249" s="13"/>
    </row>
    <row r="250" spans="1:17">
      <c r="I250" s="8" t="s">
        <v>163</v>
      </c>
      <c r="J250" s="8"/>
      <c r="K250" s="13"/>
      <c r="M250" s="8" t="s">
        <v>163</v>
      </c>
      <c r="N250" s="8"/>
      <c r="O250" s="13"/>
    </row>
    <row r="251" spans="1:17">
      <c r="I251" s="8" t="s">
        <v>163</v>
      </c>
      <c r="J251" s="8"/>
      <c r="K251" s="13"/>
      <c r="M251" s="8" t="s">
        <v>163</v>
      </c>
      <c r="N251" s="8"/>
      <c r="O251" s="13"/>
    </row>
    <row r="252" spans="1:17" ht="20">
      <c r="I252" s="18" t="s">
        <v>163</v>
      </c>
      <c r="J252" s="14"/>
      <c r="K252" s="13" t="s">
        <v>18</v>
      </c>
      <c r="M252" s="18" t="s">
        <v>163</v>
      </c>
      <c r="N252" s="14"/>
      <c r="O252" s="13" t="s">
        <v>19</v>
      </c>
    </row>
    <row r="253" spans="1:17">
      <c r="I253" t="s">
        <v>163</v>
      </c>
      <c r="M253" t="s">
        <v>163</v>
      </c>
    </row>
    <row r="254" spans="1:17">
      <c r="I254" t="s">
        <v>163</v>
      </c>
      <c r="M254" t="s">
        <v>163</v>
      </c>
    </row>
    <row r="255" spans="1:17">
      <c r="A255" t="s">
        <v>104</v>
      </c>
      <c r="I255" t="s">
        <v>177</v>
      </c>
      <c r="K255" s="13"/>
      <c r="M255" t="s">
        <v>163</v>
      </c>
      <c r="O255" s="13"/>
      <c r="Q255" t="s">
        <v>116</v>
      </c>
    </row>
    <row r="256" spans="1:17">
      <c r="A256" t="s">
        <v>144</v>
      </c>
      <c r="I256" t="s">
        <v>163</v>
      </c>
      <c r="K256" s="13"/>
      <c r="M256" t="s">
        <v>163</v>
      </c>
      <c r="O256" s="13"/>
      <c r="Q256" t="b">
        <f>$F$276=0</f>
        <v>1</v>
      </c>
    </row>
    <row r="257" spans="1:23" ht="16" thickBot="1">
      <c r="I257" s="17" t="s">
        <v>154</v>
      </c>
      <c r="J257" s="13"/>
      <c r="K257" s="13"/>
      <c r="M257" s="17" t="s">
        <v>154</v>
      </c>
      <c r="N257" s="13"/>
      <c r="O257" s="13"/>
      <c r="Q257">
        <f>COUNT($B$258)</f>
        <v>1</v>
      </c>
    </row>
    <row r="258" spans="1:23" ht="22" thickTop="1" thickBot="1">
      <c r="A258" t="s">
        <v>0</v>
      </c>
      <c r="B258">
        <v>0.5</v>
      </c>
      <c r="I258" s="13" t="s">
        <v>113</v>
      </c>
      <c r="J258" s="25" t="b">
        <f>AND(J260 &lt;= J261, J261 &lt;= J262)</f>
        <v>1</v>
      </c>
      <c r="K258" s="13"/>
      <c r="M258" s="13" t="s">
        <v>113</v>
      </c>
      <c r="N258" s="25" t="b">
        <f>AND(N260 &lt;= N261, N261 &lt;= N262)</f>
        <v>1</v>
      </c>
      <c r="O258" s="13"/>
      <c r="Q258">
        <f>{32767,32767,0.000001,0.01,FALSE,FALSE,TRUE,1,1,1,0.0001,TRUE}</f>
        <v>32767</v>
      </c>
    </row>
    <row r="259" spans="1:23" ht="16" thickTop="1">
      <c r="A259" t="s">
        <v>1</v>
      </c>
      <c r="B259">
        <v>1</v>
      </c>
      <c r="I259" s="13" t="s">
        <v>9</v>
      </c>
      <c r="J259" s="13"/>
      <c r="K259" s="13"/>
      <c r="M259" s="13" t="s">
        <v>9</v>
      </c>
      <c r="N259" s="13"/>
      <c r="O259" s="13"/>
      <c r="Q259">
        <f>{0,0,0,100,0,FALSE,TRUE,0.075,0,0,FALSE,30}</f>
        <v>0</v>
      </c>
    </row>
    <row r="260" spans="1:23">
      <c r="A260" t="s">
        <v>2</v>
      </c>
      <c r="B260">
        <v>1</v>
      </c>
      <c r="I260" s="8" t="s">
        <v>160</v>
      </c>
      <c r="J260" s="8">
        <f>B258</f>
        <v>0.5</v>
      </c>
      <c r="K260" s="13"/>
      <c r="M260" s="8" t="s">
        <v>160</v>
      </c>
      <c r="N260" s="8">
        <f>B258</f>
        <v>0.5</v>
      </c>
      <c r="O260" s="13"/>
    </row>
    <row r="261" spans="1:23">
      <c r="A261" t="s">
        <v>3</v>
      </c>
      <c r="B261">
        <v>10</v>
      </c>
      <c r="C261" t="s">
        <v>29</v>
      </c>
      <c r="I261" s="8" t="s">
        <v>161</v>
      </c>
      <c r="J261" s="8">
        <f>B259</f>
        <v>1</v>
      </c>
      <c r="K261" s="13"/>
      <c r="M261" s="8" t="s">
        <v>161</v>
      </c>
      <c r="N261" s="8">
        <v>1</v>
      </c>
      <c r="O261" s="13"/>
    </row>
    <row r="262" spans="1:23">
      <c r="I262" s="8" t="s">
        <v>162</v>
      </c>
      <c r="J262" s="8">
        <f>B261</f>
        <v>10</v>
      </c>
      <c r="K262" s="13"/>
      <c r="M262" s="8" t="s">
        <v>162</v>
      </c>
      <c r="N262" s="8">
        <f>B261</f>
        <v>10</v>
      </c>
      <c r="O262" s="13"/>
    </row>
    <row r="263" spans="1:23" ht="20">
      <c r="A263" t="s">
        <v>13</v>
      </c>
      <c r="I263" s="18" t="s">
        <v>112</v>
      </c>
      <c r="J263" s="14">
        <f xml:space="preserve"> (  ((2*J260 + J262 - J261) / (2*J262)) + ((J261 - J260)^3 - J260^3) / (6*J261*J262^2) )</f>
        <v>0.5</v>
      </c>
      <c r="K263" s="13" t="s">
        <v>14</v>
      </c>
      <c r="M263" s="18" t="s">
        <v>112</v>
      </c>
      <c r="N263" s="14">
        <f xml:space="preserve"> (  ((2*N260 + N262 - N261) / (2*N262)) + ((N261 - N260)^3 - N260^3) / (6*N261*N262^2) )</f>
        <v>0.5</v>
      </c>
      <c r="O263" s="13" t="s">
        <v>15</v>
      </c>
    </row>
    <row r="264" spans="1:23">
      <c r="B264">
        <f>J263</f>
        <v>0.5</v>
      </c>
      <c r="C264" t="s">
        <v>14</v>
      </c>
      <c r="D264">
        <f>N263</f>
        <v>0.5</v>
      </c>
      <c r="E264" t="s">
        <v>15</v>
      </c>
      <c r="K264" s="13"/>
      <c r="O264" s="13"/>
      <c r="S264" t="str">
        <f t="shared" ref="S264" si="0">LOWER(I264)</f>
        <v/>
      </c>
      <c r="T264" t="str">
        <f t="shared" ref="T264" si="1">LOWER(J264)</f>
        <v/>
      </c>
      <c r="U264" t="str">
        <f t="shared" ref="U264" si="2">LOWER(K264)</f>
        <v/>
      </c>
      <c r="V264" t="str">
        <f t="shared" ref="V264" si="3">LOWER(L264)</f>
        <v/>
      </c>
      <c r="W264" t="str">
        <f t="shared" ref="W264" si="4">LOWER(M264)</f>
        <v/>
      </c>
    </row>
    <row r="265" spans="1:23" ht="20">
      <c r="A265" t="s">
        <v>106</v>
      </c>
      <c r="B265">
        <f>-beta + (1-B259)*(1+beta) + B259*(1 + 2*beta)*(1-B264)</f>
        <v>0.5</v>
      </c>
      <c r="C265" t="s">
        <v>107</v>
      </c>
      <c r="D265">
        <f>1-D264</f>
        <v>0.5</v>
      </c>
      <c r="E265" t="s">
        <v>117</v>
      </c>
      <c r="F265" s="21">
        <f>ABS(B265-D265)</f>
        <v>0</v>
      </c>
      <c r="I265" s="17"/>
      <c r="J265" s="13"/>
      <c r="K265" s="13"/>
      <c r="M265" s="17"/>
      <c r="N265" s="13"/>
      <c r="O265" s="13"/>
    </row>
    <row r="266" spans="1:23">
      <c r="I266" s="13"/>
      <c r="J266" s="16"/>
      <c r="K266" s="13"/>
      <c r="M266" s="13"/>
      <c r="N266" s="16"/>
      <c r="O266" s="13"/>
    </row>
    <row r="267" spans="1:23">
      <c r="A267" t="s">
        <v>11</v>
      </c>
      <c r="I267" s="13"/>
      <c r="J267" s="13"/>
      <c r="K267" s="13"/>
      <c r="M267" s="13"/>
      <c r="N267" s="13"/>
      <c r="O267" s="13"/>
    </row>
    <row r="268" spans="1:23">
      <c r="B268">
        <f>J271</f>
        <v>0</v>
      </c>
      <c r="C268" t="s">
        <v>16</v>
      </c>
      <c r="D268">
        <f>N271</f>
        <v>0</v>
      </c>
      <c r="E268" t="s">
        <v>17</v>
      </c>
      <c r="I268" s="8"/>
      <c r="J268" s="8"/>
      <c r="K268" s="13"/>
      <c r="M268" s="13"/>
      <c r="N268" s="13"/>
      <c r="O268" s="13"/>
    </row>
    <row r="269" spans="1:23" ht="20">
      <c r="A269" t="s">
        <v>108</v>
      </c>
      <c r="B269">
        <f>-beta + (B258*(1-B268) + (1-B260)*(1-D268))*(1 + 2*beta) / (B258+1-B260)</f>
        <v>2</v>
      </c>
      <c r="C269" t="s">
        <v>109</v>
      </c>
      <c r="D269">
        <v>0</v>
      </c>
      <c r="E269" t="s">
        <v>118</v>
      </c>
      <c r="F269" s="21">
        <v>0</v>
      </c>
      <c r="I269" s="8"/>
      <c r="J269" s="8"/>
      <c r="K269" s="13"/>
      <c r="M269" s="13"/>
      <c r="N269" s="13"/>
      <c r="O269" s="13"/>
    </row>
    <row r="270" spans="1:23">
      <c r="I270" s="8"/>
      <c r="J270" s="8"/>
      <c r="K270" s="13"/>
      <c r="M270" s="13"/>
      <c r="N270" s="13"/>
      <c r="O270" s="13"/>
    </row>
    <row r="271" spans="1:23" ht="20">
      <c r="A271" t="s">
        <v>12</v>
      </c>
      <c r="I271" s="18"/>
      <c r="J271" s="14"/>
      <c r="K271" s="13" t="s">
        <v>16</v>
      </c>
      <c r="M271" s="18"/>
      <c r="N271" s="13">
        <v>0</v>
      </c>
      <c r="O271" s="13" t="s">
        <v>17</v>
      </c>
    </row>
    <row r="272" spans="1:23">
      <c r="B272">
        <f>J279</f>
        <v>0</v>
      </c>
      <c r="C272" t="s">
        <v>18</v>
      </c>
      <c r="D272">
        <f>N279</f>
        <v>0</v>
      </c>
      <c r="E272" t="s">
        <v>19</v>
      </c>
      <c r="I272" s="13"/>
      <c r="J272" s="13"/>
      <c r="K272" s="13"/>
      <c r="O272" s="13"/>
    </row>
    <row r="273" spans="1:15" ht="20">
      <c r="A273" t="s">
        <v>110</v>
      </c>
      <c r="B273">
        <f>-beta + (1-B259)*(1+beta) + B259*(1 + 2*beta)*(1 - B272)</f>
        <v>2</v>
      </c>
      <c r="C273" t="s">
        <v>107</v>
      </c>
      <c r="D273">
        <f xml:space="preserve"> 1-D272</f>
        <v>1</v>
      </c>
      <c r="E273" t="s">
        <v>119</v>
      </c>
      <c r="F273" s="21">
        <v>0</v>
      </c>
      <c r="I273" s="17"/>
      <c r="J273" s="13"/>
      <c r="K273" s="13"/>
      <c r="M273" s="17"/>
      <c r="N273" s="13"/>
      <c r="O273" s="13"/>
    </row>
    <row r="274" spans="1:15">
      <c r="I274" s="13"/>
      <c r="J274" s="16"/>
      <c r="K274" s="13"/>
      <c r="M274" s="13"/>
      <c r="N274" s="16"/>
      <c r="O274" s="13"/>
    </row>
    <row r="275" spans="1:15">
      <c r="I275" s="13"/>
      <c r="J275" s="13"/>
      <c r="K275" s="13"/>
      <c r="M275" s="13"/>
      <c r="N275" s="13"/>
      <c r="O275" s="13"/>
    </row>
    <row r="276" spans="1:15" ht="20">
      <c r="E276" t="s">
        <v>21</v>
      </c>
      <c r="F276" s="24">
        <f>SUM(F265,F269,F273)</f>
        <v>0</v>
      </c>
      <c r="G276" t="s">
        <v>30</v>
      </c>
      <c r="I276" s="8"/>
      <c r="J276" s="8"/>
      <c r="K276" s="13"/>
      <c r="M276" s="8"/>
      <c r="N276" s="8"/>
      <c r="O276" s="13"/>
    </row>
    <row r="277" spans="1:15">
      <c r="I277" s="8"/>
      <c r="J277" s="8"/>
      <c r="K277" s="13"/>
      <c r="M277" s="8"/>
      <c r="N277" s="8"/>
      <c r="O277" s="13"/>
    </row>
    <row r="278" spans="1:15">
      <c r="I278" s="8"/>
      <c r="J278" s="8"/>
      <c r="K278" s="13"/>
      <c r="M278" s="8"/>
      <c r="N278" s="8"/>
      <c r="O278" s="13"/>
    </row>
    <row r="279" spans="1:15" ht="20">
      <c r="I279" s="18"/>
      <c r="J279" s="14"/>
      <c r="K279" s="13" t="s">
        <v>18</v>
      </c>
      <c r="M279" s="18"/>
      <c r="N279" s="14"/>
      <c r="O279" s="13" t="s">
        <v>19</v>
      </c>
    </row>
    <row r="282" spans="1:15">
      <c r="K282" s="13"/>
      <c r="O282" s="13"/>
    </row>
    <row r="283" spans="1:15">
      <c r="O283" s="13"/>
    </row>
    <row r="284" spans="1:15">
      <c r="N284" s="13"/>
      <c r="O284" s="13"/>
    </row>
    <row r="285" spans="1:15">
      <c r="N285" s="16"/>
      <c r="O285" s="13"/>
    </row>
    <row r="286" spans="1:15">
      <c r="N286" s="13"/>
      <c r="O286" s="13"/>
    </row>
    <row r="287" spans="1:15">
      <c r="N287" s="8"/>
      <c r="O287" s="13"/>
    </row>
    <row r="288" spans="1:15">
      <c r="N288" s="8"/>
      <c r="O288" s="13"/>
    </row>
    <row r="289" spans="9:15">
      <c r="N289" s="8"/>
      <c r="O289" s="13"/>
    </row>
    <row r="290" spans="9:15">
      <c r="N290" s="14"/>
      <c r="O290" s="13"/>
    </row>
    <row r="291" spans="9:15">
      <c r="O291" s="13"/>
    </row>
    <row r="292" spans="9:15">
      <c r="N292" s="13"/>
      <c r="O292" s="13"/>
    </row>
    <row r="293" spans="9:15">
      <c r="N293" s="16"/>
      <c r="O293" s="13"/>
    </row>
    <row r="294" spans="9:15">
      <c r="N294" s="13"/>
      <c r="O294" s="13"/>
    </row>
    <row r="295" spans="9:15">
      <c r="N295" s="13"/>
      <c r="O295" s="13"/>
    </row>
    <row r="296" spans="9:15">
      <c r="N296" s="13"/>
      <c r="O296" s="13"/>
    </row>
    <row r="297" spans="9:15">
      <c r="N297" s="13"/>
      <c r="O297" s="13"/>
    </row>
    <row r="298" spans="9:15">
      <c r="N298" s="13"/>
      <c r="O298" s="13"/>
    </row>
    <row r="299" spans="9:15">
      <c r="O299" s="13"/>
    </row>
    <row r="300" spans="9:15">
      <c r="N300" s="13"/>
      <c r="O300" s="13"/>
    </row>
    <row r="301" spans="9:15">
      <c r="N301" s="16"/>
      <c r="O301" s="13"/>
    </row>
    <row r="302" spans="9:15">
      <c r="N302" s="13"/>
      <c r="O302" s="13"/>
    </row>
    <row r="303" spans="9:15">
      <c r="I303" s="8"/>
      <c r="J303" s="8"/>
      <c r="K303" s="13"/>
      <c r="M303" s="8"/>
      <c r="N303" s="8"/>
      <c r="O303" s="13"/>
    </row>
    <row r="304" spans="9:15">
      <c r="I304" s="8"/>
      <c r="J304" s="8"/>
      <c r="K304" s="13"/>
      <c r="M304" s="8"/>
      <c r="N304" s="8"/>
      <c r="O304" s="13"/>
    </row>
    <row r="305" spans="9:15">
      <c r="I305" s="8"/>
      <c r="J305" s="8"/>
      <c r="K305" s="13"/>
      <c r="M305" s="8"/>
      <c r="N305" s="8"/>
      <c r="O305" s="13"/>
    </row>
    <row r="306" spans="9:15" ht="20">
      <c r="I306" s="18"/>
      <c r="J306" s="14"/>
      <c r="K306" s="13"/>
      <c r="M306" s="18"/>
      <c r="N306" s="14"/>
      <c r="O306" s="13"/>
    </row>
  </sheetData>
  <conditionalFormatting sqref="J7">
    <cfRule type="containsText" dxfId="125" priority="55" operator="containsText" text="FALSE">
      <formula>NOT(ISERROR(SEARCH("FALSE",J7)))</formula>
    </cfRule>
    <cfRule type="containsText" dxfId="124" priority="56" operator="containsText" text="TRUE">
      <formula>NOT(ISERROR(SEARCH("TRUE",J7)))</formula>
    </cfRule>
  </conditionalFormatting>
  <conditionalFormatting sqref="N7">
    <cfRule type="containsText" dxfId="123" priority="53" operator="containsText" text="FALSE">
      <formula>NOT(ISERROR(SEARCH("FALSE",N7)))</formula>
    </cfRule>
    <cfRule type="containsText" dxfId="122" priority="54" operator="containsText" text="TRUE">
      <formula>NOT(ISERROR(SEARCH("TRUE",N7)))</formula>
    </cfRule>
  </conditionalFormatting>
  <conditionalFormatting sqref="J15">
    <cfRule type="containsText" dxfId="121" priority="51" operator="containsText" text="FALSE">
      <formula>NOT(ISERROR(SEARCH("FALSE",J15)))</formula>
    </cfRule>
    <cfRule type="containsText" dxfId="120" priority="52" operator="containsText" text="TRUE">
      <formula>NOT(ISERROR(SEARCH("TRUE",J15)))</formula>
    </cfRule>
  </conditionalFormatting>
  <conditionalFormatting sqref="J36">
    <cfRule type="containsText" dxfId="119" priority="49" operator="containsText" text="FALSE">
      <formula>NOT(ISERROR(SEARCH("FALSE",J36)))</formula>
    </cfRule>
    <cfRule type="containsText" dxfId="118" priority="50" operator="containsText" text="TRUE">
      <formula>NOT(ISERROR(SEARCH("TRUE",J36)))</formula>
    </cfRule>
  </conditionalFormatting>
  <conditionalFormatting sqref="N36">
    <cfRule type="containsText" dxfId="117" priority="47" operator="containsText" text="FALSE">
      <formula>NOT(ISERROR(SEARCH("FALSE",N36)))</formula>
    </cfRule>
    <cfRule type="containsText" dxfId="116" priority="48" operator="containsText" text="TRUE">
      <formula>NOT(ISERROR(SEARCH("TRUE",N36)))</formula>
    </cfRule>
  </conditionalFormatting>
  <conditionalFormatting sqref="J44">
    <cfRule type="containsText" dxfId="115" priority="45" operator="containsText" text="FALSE">
      <formula>NOT(ISERROR(SEARCH("FALSE",J44)))</formula>
    </cfRule>
    <cfRule type="containsText" dxfId="114" priority="46" operator="containsText" text="TRUE">
      <formula>NOT(ISERROR(SEARCH("TRUE",J44)))</formula>
    </cfRule>
  </conditionalFormatting>
  <conditionalFormatting sqref="J65">
    <cfRule type="containsText" dxfId="113" priority="43" operator="containsText" text="FALSE">
      <formula>NOT(ISERROR(SEARCH("FALSE",J65)))</formula>
    </cfRule>
    <cfRule type="containsText" dxfId="112" priority="44" operator="containsText" text="TRUE">
      <formula>NOT(ISERROR(SEARCH("TRUE",J65)))</formula>
    </cfRule>
  </conditionalFormatting>
  <conditionalFormatting sqref="N65">
    <cfRule type="containsText" dxfId="111" priority="41" operator="containsText" text="FALSE">
      <formula>NOT(ISERROR(SEARCH("FALSE",N65)))</formula>
    </cfRule>
    <cfRule type="containsText" dxfId="110" priority="42" operator="containsText" text="TRUE">
      <formula>NOT(ISERROR(SEARCH("TRUE",N65)))</formula>
    </cfRule>
  </conditionalFormatting>
  <conditionalFormatting sqref="J73">
    <cfRule type="containsText" dxfId="109" priority="39" operator="containsText" text="FALSE">
      <formula>NOT(ISERROR(SEARCH("FALSE",J73)))</formula>
    </cfRule>
    <cfRule type="containsText" dxfId="108" priority="40" operator="containsText" text="TRUE">
      <formula>NOT(ISERROR(SEARCH("TRUE",J73)))</formula>
    </cfRule>
  </conditionalFormatting>
  <conditionalFormatting sqref="J92">
    <cfRule type="containsText" dxfId="107" priority="37" operator="containsText" text="FALSE">
      <formula>NOT(ISERROR(SEARCH("FALSE",J92)))</formula>
    </cfRule>
    <cfRule type="containsText" dxfId="106" priority="38" operator="containsText" text="TRUE">
      <formula>NOT(ISERROR(SEARCH("TRUE",J92)))</formula>
    </cfRule>
  </conditionalFormatting>
  <conditionalFormatting sqref="N92">
    <cfRule type="containsText" dxfId="105" priority="35" operator="containsText" text="FALSE">
      <formula>NOT(ISERROR(SEARCH("FALSE",N92)))</formula>
    </cfRule>
    <cfRule type="containsText" dxfId="104" priority="36" operator="containsText" text="TRUE">
      <formula>NOT(ISERROR(SEARCH("TRUE",N92)))</formula>
    </cfRule>
  </conditionalFormatting>
  <conditionalFormatting sqref="J100">
    <cfRule type="containsText" dxfId="103" priority="33" operator="containsText" text="FALSE">
      <formula>NOT(ISERROR(SEARCH("FALSE",J100)))</formula>
    </cfRule>
    <cfRule type="containsText" dxfId="102" priority="34" operator="containsText" text="TRUE">
      <formula>NOT(ISERROR(SEARCH("TRUE",J100)))</formula>
    </cfRule>
  </conditionalFormatting>
  <conditionalFormatting sqref="J119">
    <cfRule type="containsText" dxfId="101" priority="31" operator="containsText" text="FALSE">
      <formula>NOT(ISERROR(SEARCH("FALSE",J119)))</formula>
    </cfRule>
    <cfRule type="containsText" dxfId="100" priority="32" operator="containsText" text="TRUE">
      <formula>NOT(ISERROR(SEARCH("TRUE",J119)))</formula>
    </cfRule>
  </conditionalFormatting>
  <conditionalFormatting sqref="N119">
    <cfRule type="containsText" dxfId="99" priority="29" operator="containsText" text="FALSE">
      <formula>NOT(ISERROR(SEARCH("FALSE",N119)))</formula>
    </cfRule>
    <cfRule type="containsText" dxfId="98" priority="30" operator="containsText" text="TRUE">
      <formula>NOT(ISERROR(SEARCH("TRUE",N119)))</formula>
    </cfRule>
  </conditionalFormatting>
  <conditionalFormatting sqref="J127">
    <cfRule type="containsText" dxfId="97" priority="27" operator="containsText" text="FALSE">
      <formula>NOT(ISERROR(SEARCH("FALSE",J127)))</formula>
    </cfRule>
    <cfRule type="containsText" dxfId="96" priority="28" operator="containsText" text="TRUE">
      <formula>NOT(ISERROR(SEARCH("TRUE",J127)))</formula>
    </cfRule>
  </conditionalFormatting>
  <conditionalFormatting sqref="J146">
    <cfRule type="containsText" dxfId="95" priority="25" operator="containsText" text="FALSE">
      <formula>NOT(ISERROR(SEARCH("FALSE",J146)))</formula>
    </cfRule>
    <cfRule type="containsText" dxfId="94" priority="26" operator="containsText" text="TRUE">
      <formula>NOT(ISERROR(SEARCH("TRUE",J146)))</formula>
    </cfRule>
  </conditionalFormatting>
  <conditionalFormatting sqref="N146">
    <cfRule type="containsText" dxfId="93" priority="23" operator="containsText" text="FALSE">
      <formula>NOT(ISERROR(SEARCH("FALSE",N146)))</formula>
    </cfRule>
    <cfRule type="containsText" dxfId="92" priority="24" operator="containsText" text="TRUE">
      <formula>NOT(ISERROR(SEARCH("TRUE",N146)))</formula>
    </cfRule>
  </conditionalFormatting>
  <conditionalFormatting sqref="J154">
    <cfRule type="containsText" dxfId="91" priority="21" operator="containsText" text="FALSE">
      <formula>NOT(ISERROR(SEARCH("FALSE",J154)))</formula>
    </cfRule>
    <cfRule type="containsText" dxfId="90" priority="22" operator="containsText" text="TRUE">
      <formula>NOT(ISERROR(SEARCH("TRUE",J154)))</formula>
    </cfRule>
  </conditionalFormatting>
  <conditionalFormatting sqref="J173">
    <cfRule type="containsText" dxfId="89" priority="19" operator="containsText" text="FALSE">
      <formula>NOT(ISERROR(SEARCH("FALSE",J173)))</formula>
    </cfRule>
    <cfRule type="containsText" dxfId="88" priority="20" operator="containsText" text="TRUE">
      <formula>NOT(ISERROR(SEARCH("TRUE",J173)))</formula>
    </cfRule>
  </conditionalFormatting>
  <conditionalFormatting sqref="N173">
    <cfRule type="containsText" dxfId="87" priority="17" operator="containsText" text="FALSE">
      <formula>NOT(ISERROR(SEARCH("FALSE",N173)))</formula>
    </cfRule>
    <cfRule type="containsText" dxfId="86" priority="18" operator="containsText" text="TRUE">
      <formula>NOT(ISERROR(SEARCH("TRUE",N173)))</formula>
    </cfRule>
  </conditionalFormatting>
  <conditionalFormatting sqref="J181">
    <cfRule type="containsText" dxfId="85" priority="15" operator="containsText" text="FALSE">
      <formula>NOT(ISERROR(SEARCH("FALSE",J181)))</formula>
    </cfRule>
    <cfRule type="containsText" dxfId="84" priority="16" operator="containsText" text="TRUE">
      <formula>NOT(ISERROR(SEARCH("TRUE",J181)))</formula>
    </cfRule>
  </conditionalFormatting>
  <conditionalFormatting sqref="J202">
    <cfRule type="containsText" dxfId="83" priority="13" operator="containsText" text="FALSE">
      <formula>NOT(ISERROR(SEARCH("FALSE",J202)))</formula>
    </cfRule>
    <cfRule type="containsText" dxfId="82" priority="14" operator="containsText" text="TRUE">
      <formula>NOT(ISERROR(SEARCH("TRUE",J202)))</formula>
    </cfRule>
  </conditionalFormatting>
  <conditionalFormatting sqref="N202">
    <cfRule type="containsText" dxfId="81" priority="11" operator="containsText" text="FALSE">
      <formula>NOT(ISERROR(SEARCH("FALSE",N202)))</formula>
    </cfRule>
    <cfRule type="containsText" dxfId="80" priority="12" operator="containsText" text="TRUE">
      <formula>NOT(ISERROR(SEARCH("TRUE",N202)))</formula>
    </cfRule>
  </conditionalFormatting>
  <conditionalFormatting sqref="J210">
    <cfRule type="containsText" dxfId="79" priority="9" operator="containsText" text="FALSE">
      <formula>NOT(ISERROR(SEARCH("FALSE",J210)))</formula>
    </cfRule>
    <cfRule type="containsText" dxfId="78" priority="10" operator="containsText" text="TRUE">
      <formula>NOT(ISERROR(SEARCH("TRUE",J210)))</formula>
    </cfRule>
  </conditionalFormatting>
  <conditionalFormatting sqref="J231">
    <cfRule type="containsText" dxfId="77" priority="7" operator="containsText" text="FALSE">
      <formula>NOT(ISERROR(SEARCH("FALSE",J231)))</formula>
    </cfRule>
    <cfRule type="containsText" dxfId="76" priority="8" operator="containsText" text="TRUE">
      <formula>NOT(ISERROR(SEARCH("TRUE",J231)))</formula>
    </cfRule>
  </conditionalFormatting>
  <conditionalFormatting sqref="N231">
    <cfRule type="containsText" dxfId="75" priority="5" operator="containsText" text="FALSE">
      <formula>NOT(ISERROR(SEARCH("FALSE",N231)))</formula>
    </cfRule>
    <cfRule type="containsText" dxfId="74" priority="6" operator="containsText" text="TRUE">
      <formula>NOT(ISERROR(SEARCH("TRUE",N231)))</formula>
    </cfRule>
  </conditionalFormatting>
  <conditionalFormatting sqref="J258">
    <cfRule type="containsText" dxfId="73" priority="3" operator="containsText" text="FALSE">
      <formula>NOT(ISERROR(SEARCH("FALSE",J258)))</formula>
    </cfRule>
    <cfRule type="containsText" dxfId="72" priority="4" operator="containsText" text="TRUE">
      <formula>NOT(ISERROR(SEARCH("TRUE",J258)))</formula>
    </cfRule>
  </conditionalFormatting>
  <conditionalFormatting sqref="N258">
    <cfRule type="containsText" dxfId="71" priority="1" operator="containsText" text="FALSE">
      <formula>NOT(ISERROR(SEARCH("FALSE",N258)))</formula>
    </cfRule>
    <cfRule type="containsText" dxfId="70" priority="2" operator="containsText" text="TRUE">
      <formula>NOT(ISERROR(SEARCH("TRUE",N258)))</formula>
    </cfRule>
  </conditionalFormatting>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Q212"/>
  <sheetViews>
    <sheetView workbookViewId="0">
      <selection activeCell="A194" sqref="A194"/>
    </sheetView>
  </sheetViews>
  <sheetFormatPr baseColWidth="10" defaultRowHeight="15" x14ac:dyDescent="0"/>
  <sheetData>
    <row r="11" spans="1:17" ht="20">
      <c r="A11" s="1"/>
    </row>
    <row r="12" spans="1:17" ht="20">
      <c r="A12" s="1"/>
    </row>
    <row r="15" spans="1:17">
      <c r="A15" s="16" t="s">
        <v>100</v>
      </c>
      <c r="B15" s="16">
        <f>beta</f>
        <v>1</v>
      </c>
    </row>
    <row r="16" spans="1:17">
      <c r="A16" t="s">
        <v>104</v>
      </c>
      <c r="I16" t="s">
        <v>177</v>
      </c>
      <c r="K16" s="13"/>
      <c r="M16" t="s">
        <v>163</v>
      </c>
      <c r="O16" s="13"/>
      <c r="Q16" t="s">
        <v>116</v>
      </c>
    </row>
    <row r="17" spans="1:17">
      <c r="A17" t="s">
        <v>145</v>
      </c>
      <c r="I17" t="s">
        <v>163</v>
      </c>
      <c r="K17" s="13"/>
      <c r="M17" t="s">
        <v>163</v>
      </c>
      <c r="O17" s="13"/>
      <c r="Q17" t="b">
        <f>$F$37=0</f>
        <v>0</v>
      </c>
    </row>
    <row r="18" spans="1:17" ht="16" thickBot="1">
      <c r="I18" s="17" t="s">
        <v>156</v>
      </c>
      <c r="J18" s="13"/>
      <c r="K18" s="13"/>
      <c r="M18" s="17" t="s">
        <v>154</v>
      </c>
      <c r="N18" s="13"/>
      <c r="O18" s="13"/>
      <c r="Q18">
        <f>COUNT($B$19,$B$20,$B$22)</f>
        <v>3</v>
      </c>
    </row>
    <row r="19" spans="1:17" ht="22" thickTop="1" thickBot="1">
      <c r="A19" t="s">
        <v>0</v>
      </c>
      <c r="B19" s="22">
        <v>0.46249004025128787</v>
      </c>
      <c r="I19" s="13" t="s">
        <v>113</v>
      </c>
      <c r="J19" s="25" t="b">
        <f>AND(J22 &lt;=J21, J21&lt;=J23)</f>
        <v>1</v>
      </c>
      <c r="K19" s="13"/>
      <c r="M19" s="13" t="s">
        <v>113</v>
      </c>
      <c r="N19" s="25" t="b">
        <f>AND(N21 &lt;= N22, N22 &lt;= N23)</f>
        <v>1</v>
      </c>
      <c r="O19" s="13"/>
      <c r="Q19">
        <f>{32767,32767,0.000001,0.01,FALSE,FALSE,TRUE,1,1,1,0.0001,TRUE}</f>
        <v>32767</v>
      </c>
    </row>
    <row r="20" spans="1:17" ht="21" thickTop="1">
      <c r="A20" t="s">
        <v>1</v>
      </c>
      <c r="B20" s="22">
        <v>0.44021913891817988</v>
      </c>
      <c r="I20" s="13" t="s">
        <v>10</v>
      </c>
      <c r="J20" s="13"/>
      <c r="K20" s="13"/>
      <c r="M20" s="13" t="s">
        <v>9</v>
      </c>
      <c r="N20" s="13"/>
      <c r="O20" s="13"/>
      <c r="Q20">
        <f>{0,0,0,100,0,FALSE,TRUE,0.075,0,0,FALSE,30}</f>
        <v>0</v>
      </c>
    </row>
    <row r="21" spans="1:17" ht="21" thickBot="1">
      <c r="A21" t="s">
        <v>2</v>
      </c>
      <c r="B21" s="28">
        <v>1</v>
      </c>
      <c r="C21" t="s">
        <v>29</v>
      </c>
      <c r="I21" s="8" t="s">
        <v>160</v>
      </c>
      <c r="J21" s="8">
        <f>B19</f>
        <v>0.46249004025128787</v>
      </c>
      <c r="K21" s="13"/>
      <c r="M21" s="8" t="s">
        <v>160</v>
      </c>
      <c r="N21" s="8">
        <f>B19</f>
        <v>0.46249004025128787</v>
      </c>
      <c r="O21" s="13"/>
    </row>
    <row r="22" spans="1:17" ht="21" thickTop="1">
      <c r="A22" t="s">
        <v>7</v>
      </c>
      <c r="B22" s="22">
        <v>1.0836440372801703</v>
      </c>
      <c r="I22" s="8" t="s">
        <v>161</v>
      </c>
      <c r="J22" s="8">
        <f>B20</f>
        <v>0.44021913891817988</v>
      </c>
      <c r="K22" s="13"/>
      <c r="M22" s="8" t="s">
        <v>161</v>
      </c>
      <c r="N22" s="8">
        <v>1</v>
      </c>
      <c r="O22" s="13"/>
    </row>
    <row r="23" spans="1:17">
      <c r="I23" s="8" t="s">
        <v>162</v>
      </c>
      <c r="J23" s="8">
        <f>B22</f>
        <v>1.0836440372801703</v>
      </c>
      <c r="K23" s="13"/>
      <c r="M23" s="8" t="s">
        <v>162</v>
      </c>
      <c r="N23" s="8">
        <f>B22</f>
        <v>1.0836440372801703</v>
      </c>
      <c r="O23" s="13"/>
    </row>
    <row r="24" spans="1:17" ht="20">
      <c r="A24" t="s">
        <v>13</v>
      </c>
      <c r="I24" s="18" t="s">
        <v>112</v>
      </c>
      <c r="J24" s="14">
        <f xml:space="preserve"> ((1/(2*J23^2)) * (J23^2 - J21^2 + J21*J22 + 2*J21*J23 - J22*J23) - J22^2/(6*J23^2))</f>
        <v>0.69178088540113858</v>
      </c>
      <c r="K24" s="13" t="s">
        <v>14</v>
      </c>
      <c r="M24" s="18" t="s">
        <v>112</v>
      </c>
      <c r="N24" s="14">
        <f xml:space="preserve"> (  ((2*N21 + N23 - N22) / (2*N23)) + ((N22 - N21)^3 - N21^3) / (6*N22*N23^2) )</f>
        <v>0.47338603649937905</v>
      </c>
      <c r="O24" s="13" t="s">
        <v>15</v>
      </c>
    </row>
    <row r="25" spans="1:17">
      <c r="B25">
        <f>J24</f>
        <v>0.69178088540113858</v>
      </c>
      <c r="C25" t="s">
        <v>14</v>
      </c>
      <c r="D25">
        <f>N24</f>
        <v>0.47338603649937905</v>
      </c>
      <c r="E25" t="s">
        <v>15</v>
      </c>
      <c r="I25" t="s">
        <v>163</v>
      </c>
      <c r="K25" s="13"/>
      <c r="M25" t="s">
        <v>163</v>
      </c>
      <c r="O25" s="13"/>
    </row>
    <row r="26" spans="1:17" ht="16" thickBot="1">
      <c r="A26" t="s">
        <v>106</v>
      </c>
      <c r="B26">
        <f>-beta + (1-B20)*(1+beta) + B20*(1 + 2*beta)*(1-B25)</f>
        <v>0.52661358184414397</v>
      </c>
      <c r="C26" t="s">
        <v>107</v>
      </c>
      <c r="D26">
        <f>1-D25</f>
        <v>0.52661396350062095</v>
      </c>
      <c r="E26" t="s">
        <v>117</v>
      </c>
      <c r="F26">
        <f>ABS(B26-D26)</f>
        <v>3.8165647697763205E-7</v>
      </c>
      <c r="I26" s="17" t="s">
        <v>154</v>
      </c>
      <c r="J26" s="13"/>
      <c r="K26" s="13"/>
      <c r="M26" s="17" t="s">
        <v>163</v>
      </c>
      <c r="N26" s="13"/>
      <c r="O26" s="13"/>
    </row>
    <row r="27" spans="1:17" ht="22" thickTop="1" thickBot="1">
      <c r="I27" s="13" t="s">
        <v>113</v>
      </c>
      <c r="J27" s="25" t="b">
        <f>AND(J29 &lt;= J30, J30 &lt;= J31)</f>
        <v>1</v>
      </c>
      <c r="K27" s="13"/>
      <c r="M27" s="13" t="s">
        <v>163</v>
      </c>
      <c r="N27" s="16"/>
      <c r="O27" s="13"/>
    </row>
    <row r="28" spans="1:17" ht="16" thickTop="1">
      <c r="A28" t="s">
        <v>11</v>
      </c>
      <c r="I28" s="13" t="s">
        <v>9</v>
      </c>
      <c r="J28" s="13"/>
      <c r="K28" s="13"/>
      <c r="M28" s="13" t="s">
        <v>163</v>
      </c>
      <c r="N28" s="13"/>
      <c r="O28" s="13"/>
    </row>
    <row r="29" spans="1:17">
      <c r="B29">
        <f>J32</f>
        <v>0.66666665378564227</v>
      </c>
      <c r="C29" t="s">
        <v>16</v>
      </c>
      <c r="D29">
        <f>N32</f>
        <v>0</v>
      </c>
      <c r="E29" t="s">
        <v>17</v>
      </c>
      <c r="I29" s="8" t="s">
        <v>160</v>
      </c>
      <c r="J29" s="8">
        <f>B20</f>
        <v>0.44021913891817988</v>
      </c>
      <c r="K29" s="13"/>
      <c r="M29" s="13" t="s">
        <v>163</v>
      </c>
      <c r="N29" s="13"/>
      <c r="O29" s="13"/>
    </row>
    <row r="30" spans="1:17">
      <c r="A30" t="s">
        <v>108</v>
      </c>
      <c r="B30">
        <f>-beta + (B19*(1-B29) + (1-B21)*(1-D29))*(1 + 2*beta) / (B19+1-B21)</f>
        <v>3.8643072963751024E-8</v>
      </c>
      <c r="C30" t="s">
        <v>109</v>
      </c>
      <c r="D30">
        <v>0</v>
      </c>
      <c r="E30" t="s">
        <v>118</v>
      </c>
      <c r="F30">
        <f>ABS(B30-D30)</f>
        <v>3.8643072963751024E-8</v>
      </c>
      <c r="I30" s="8" t="s">
        <v>161</v>
      </c>
      <c r="J30" s="8">
        <f>B19</f>
        <v>0.46249004025128787</v>
      </c>
      <c r="K30" s="13"/>
      <c r="M30" s="13" t="s">
        <v>163</v>
      </c>
      <c r="N30" s="13"/>
      <c r="O30" s="13"/>
    </row>
    <row r="31" spans="1:17">
      <c r="I31" s="8" t="s">
        <v>162</v>
      </c>
      <c r="J31" s="8">
        <f>B22</f>
        <v>1.0836440372801703</v>
      </c>
      <c r="K31" s="13"/>
      <c r="M31" s="13" t="s">
        <v>163</v>
      </c>
      <c r="N31" s="13"/>
      <c r="O31" s="13"/>
    </row>
    <row r="32" spans="1:17" ht="20">
      <c r="A32" t="s">
        <v>12</v>
      </c>
      <c r="I32" s="18" t="s">
        <v>112</v>
      </c>
      <c r="J32" s="14">
        <f xml:space="preserve"> (  ((2*J29 + J31 - J30) / (2*J31)) + ((J30 - J29)^3 - J29^3) / (6*J30*J31^2) )</f>
        <v>0.66666665378564227</v>
      </c>
      <c r="K32" s="13" t="s">
        <v>16</v>
      </c>
      <c r="M32" s="18" t="s">
        <v>163</v>
      </c>
      <c r="N32" s="13">
        <v>0</v>
      </c>
      <c r="O32" s="13" t="s">
        <v>17</v>
      </c>
    </row>
    <row r="33" spans="1:17">
      <c r="B33">
        <f>J40</f>
        <v>0.95383756218990645</v>
      </c>
      <c r="C33" t="s">
        <v>18</v>
      </c>
      <c r="D33">
        <f>N40</f>
        <v>0.81947571825245757</v>
      </c>
      <c r="E33" t="s">
        <v>19</v>
      </c>
      <c r="I33" s="13" t="s">
        <v>163</v>
      </c>
      <c r="J33" s="13"/>
      <c r="K33" s="13"/>
      <c r="M33" t="s">
        <v>163</v>
      </c>
      <c r="O33" s="13"/>
    </row>
    <row r="34" spans="1:17" ht="16" thickBot="1">
      <c r="A34" t="s">
        <v>110</v>
      </c>
      <c r="B34">
        <f>-beta + (1-B20)*(1+beta) + B20*(1 + 2*beta)*(1 - B33)</f>
        <v>0.18052648803301047</v>
      </c>
      <c r="C34" t="s">
        <v>107</v>
      </c>
      <c r="D34">
        <f xml:space="preserve"> 1-D33</f>
        <v>0.18052428174754243</v>
      </c>
      <c r="E34" t="s">
        <v>119</v>
      </c>
      <c r="F34">
        <f>ABS(B34-D34)</f>
        <v>2.2062854680426902E-6</v>
      </c>
      <c r="I34" s="17" t="s">
        <v>156</v>
      </c>
      <c r="J34" s="13"/>
      <c r="K34" s="13"/>
      <c r="M34" s="17" t="s">
        <v>154</v>
      </c>
      <c r="N34" s="13"/>
      <c r="O34" s="13"/>
    </row>
    <row r="35" spans="1:17" ht="22" thickTop="1" thickBot="1">
      <c r="I35" s="13" t="s">
        <v>113</v>
      </c>
      <c r="J35" s="25" t="b">
        <f>AND(J38 &lt;=J37, J37&lt;=J39)</f>
        <v>1</v>
      </c>
      <c r="K35" s="13"/>
      <c r="M35" s="13" t="s">
        <v>113</v>
      </c>
      <c r="N35" s="25" t="b">
        <f>AND(N37 &lt;= N38, N38 &lt;= N39)</f>
        <v>1</v>
      </c>
      <c r="O35" s="13"/>
    </row>
    <row r="36" spans="1:17" ht="16" thickTop="1">
      <c r="I36" s="13" t="s">
        <v>10</v>
      </c>
      <c r="J36" s="13"/>
      <c r="K36" s="13"/>
      <c r="M36" s="13" t="s">
        <v>9</v>
      </c>
      <c r="N36" s="13"/>
      <c r="O36" s="13"/>
    </row>
    <row r="37" spans="1:17">
      <c r="E37" t="s">
        <v>21</v>
      </c>
      <c r="F37">
        <f>SUM(F26,F30,F34)</f>
        <v>2.6265850179840733E-6</v>
      </c>
      <c r="G37" t="s">
        <v>30</v>
      </c>
      <c r="I37" s="8" t="s">
        <v>160</v>
      </c>
      <c r="J37" s="8">
        <f>B21</f>
        <v>1</v>
      </c>
      <c r="K37" s="13"/>
      <c r="M37" s="8" t="s">
        <v>160</v>
      </c>
      <c r="N37" s="8">
        <f>B21</f>
        <v>1</v>
      </c>
      <c r="O37" s="13"/>
    </row>
    <row r="38" spans="1:17">
      <c r="I38" s="8" t="s">
        <v>161</v>
      </c>
      <c r="J38" s="8">
        <f>B20</f>
        <v>0.44021913891817988</v>
      </c>
      <c r="K38" s="13"/>
      <c r="M38" s="8" t="s">
        <v>161</v>
      </c>
      <c r="N38" s="8">
        <v>1</v>
      </c>
      <c r="O38" s="13"/>
    </row>
    <row r="39" spans="1:17">
      <c r="I39" s="8" t="s">
        <v>162</v>
      </c>
      <c r="J39" s="8">
        <f>B22</f>
        <v>1.0836440372801703</v>
      </c>
      <c r="K39" s="13"/>
      <c r="M39" s="8" t="s">
        <v>162</v>
      </c>
      <c r="N39" s="8">
        <f>B22</f>
        <v>1.0836440372801703</v>
      </c>
      <c r="O39" s="13"/>
    </row>
    <row r="40" spans="1:17" ht="20">
      <c r="I40" s="18" t="s">
        <v>112</v>
      </c>
      <c r="J40" s="14">
        <f xml:space="preserve"> ((1/(2*J39^2)) * (J39^2 - J37^2 + J37*J38 + 2*J37*J39 - J38*J39) - J38^2/(6*J39^2))</f>
        <v>0.95383756218990645</v>
      </c>
      <c r="K40" s="13" t="s">
        <v>18</v>
      </c>
      <c r="M40" s="18" t="s">
        <v>112</v>
      </c>
      <c r="N40" s="14">
        <f xml:space="preserve"> (  ((2*N37 + N39 - N38) / (2*N39)) + ((N38 - N37)^3 - N37^3) / (6*N38*N39^2) )</f>
        <v>0.81947571825245757</v>
      </c>
      <c r="O40" s="13" t="s">
        <v>19</v>
      </c>
    </row>
    <row r="41" spans="1:17">
      <c r="I41" t="s">
        <v>163</v>
      </c>
      <c r="M41" t="s">
        <v>163</v>
      </c>
    </row>
    <row r="42" spans="1:17">
      <c r="I42" t="s">
        <v>163</v>
      </c>
      <c r="M42" t="s">
        <v>163</v>
      </c>
    </row>
    <row r="43" spans="1:17">
      <c r="A43" s="16" t="s">
        <v>100</v>
      </c>
      <c r="B43" s="16">
        <f>beta</f>
        <v>1</v>
      </c>
      <c r="I43" t="s">
        <v>163</v>
      </c>
      <c r="M43" t="s">
        <v>163</v>
      </c>
    </row>
    <row r="44" spans="1:17">
      <c r="A44" t="s">
        <v>104</v>
      </c>
      <c r="I44" t="s">
        <v>177</v>
      </c>
      <c r="K44" s="13"/>
      <c r="M44" t="s">
        <v>163</v>
      </c>
      <c r="O44" s="13"/>
      <c r="Q44" t="s">
        <v>116</v>
      </c>
    </row>
    <row r="45" spans="1:17">
      <c r="A45" t="s">
        <v>146</v>
      </c>
      <c r="I45" t="s">
        <v>163</v>
      </c>
      <c r="K45" s="13"/>
      <c r="M45" t="s">
        <v>163</v>
      </c>
      <c r="O45" s="13"/>
      <c r="Q45" t="b">
        <f>$F$65=0</f>
        <v>0</v>
      </c>
    </row>
    <row r="46" spans="1:17" ht="16" thickBot="1">
      <c r="I46" s="17" t="s">
        <v>154</v>
      </c>
      <c r="J46" s="13"/>
      <c r="K46" s="13"/>
      <c r="M46" s="17" t="s">
        <v>154</v>
      </c>
      <c r="N46" s="13"/>
      <c r="O46" s="13"/>
      <c r="Q46">
        <f>COUNT($B$47,$B$48,$B$50)</f>
        <v>3</v>
      </c>
    </row>
    <row r="47" spans="1:17" ht="22" thickTop="1" thickBot="1">
      <c r="A47" t="s">
        <v>0</v>
      </c>
      <c r="B47" s="22">
        <v>0.55467719074460065</v>
      </c>
      <c r="I47" s="13" t="s">
        <v>113</v>
      </c>
      <c r="J47" s="25" t="b">
        <f>AND(J49 &lt;= J50, J50 &lt;= J51)</f>
        <v>1</v>
      </c>
      <c r="K47" s="13"/>
      <c r="M47" s="13" t="s">
        <v>113</v>
      </c>
      <c r="N47" s="25" t="b">
        <f>AND(N49 &lt;= N50, N50 &lt;= N51)</f>
        <v>1</v>
      </c>
      <c r="O47" s="13"/>
      <c r="Q47">
        <f>{32767,32767,0.000001,0.01,FALSE,FALSE,TRUE,1,1,1,0.0001,TRUE}</f>
        <v>32767</v>
      </c>
    </row>
    <row r="48" spans="1:17" ht="21" thickTop="1">
      <c r="A48" t="s">
        <v>1</v>
      </c>
      <c r="B48" s="22">
        <v>0.60844362046326106</v>
      </c>
      <c r="I48" s="13" t="s">
        <v>9</v>
      </c>
      <c r="J48" s="13"/>
      <c r="K48" s="13"/>
      <c r="M48" s="13" t="s">
        <v>9</v>
      </c>
      <c r="N48" s="13"/>
      <c r="O48" s="13"/>
      <c r="Q48">
        <f>{0,0,0,100,0,FALSE,TRUE,0.075,0,0,FALSE,30}</f>
        <v>0</v>
      </c>
    </row>
    <row r="49" spans="1:15" ht="21" thickBot="1">
      <c r="A49" t="s">
        <v>2</v>
      </c>
      <c r="B49" s="28">
        <v>1</v>
      </c>
      <c r="C49" t="s">
        <v>29</v>
      </c>
      <c r="I49" s="8" t="s">
        <v>160</v>
      </c>
      <c r="J49" s="8">
        <f>B47</f>
        <v>0.55467719074460065</v>
      </c>
      <c r="K49" s="13"/>
      <c r="M49" s="8" t="s">
        <v>160</v>
      </c>
      <c r="N49" s="8">
        <f>B47</f>
        <v>0.55467719074460065</v>
      </c>
      <c r="O49" s="13"/>
    </row>
    <row r="50" spans="1:15" ht="21" thickTop="1">
      <c r="A50" t="s">
        <v>7</v>
      </c>
      <c r="B50" s="22">
        <v>1.0720665859520002</v>
      </c>
      <c r="I50" s="8" t="s">
        <v>161</v>
      </c>
      <c r="J50" s="8">
        <f>B48</f>
        <v>0.60844362046326106</v>
      </c>
      <c r="K50" s="13"/>
      <c r="M50" s="8" t="s">
        <v>161</v>
      </c>
      <c r="N50" s="8">
        <v>1</v>
      </c>
      <c r="O50" s="13"/>
    </row>
    <row r="51" spans="1:15">
      <c r="I51" s="8" t="s">
        <v>162</v>
      </c>
      <c r="J51" s="8">
        <f>B50</f>
        <v>1.0720665859520002</v>
      </c>
      <c r="K51" s="13"/>
      <c r="M51" s="8" t="s">
        <v>162</v>
      </c>
      <c r="N51" s="8">
        <f>B50</f>
        <v>1.0720665859520002</v>
      </c>
      <c r="O51" s="13"/>
    </row>
    <row r="52" spans="1:15" ht="20">
      <c r="A52" t="s">
        <v>13</v>
      </c>
      <c r="I52" s="18" t="s">
        <v>112</v>
      </c>
      <c r="J52" s="14">
        <f xml:space="preserve"> (  ((2*J49 + J51 - J50) / (2*J51)) + ((J50 - J49)^3 - J49^3) / (6*J50*J51^2) )</f>
        <v>0.69298332077452529</v>
      </c>
      <c r="K52" s="13" t="s">
        <v>14</v>
      </c>
      <c r="M52" s="18" t="s">
        <v>112</v>
      </c>
      <c r="N52" s="14">
        <f xml:space="preserve"> (  ((2*N49 + N51 - N50) / (2*N51)) + ((N50 - N49)^3 - N49^3) / (6*N50*N51^2) )</f>
        <v>0.5390609575515789</v>
      </c>
      <c r="O52" s="13" t="s">
        <v>15</v>
      </c>
    </row>
    <row r="53" spans="1:15">
      <c r="B53">
        <f>J52</f>
        <v>0.69298332077452529</v>
      </c>
      <c r="C53" t="s">
        <v>14</v>
      </c>
      <c r="D53">
        <f>N52</f>
        <v>0.5390609575515789</v>
      </c>
      <c r="E53" t="s">
        <v>15</v>
      </c>
      <c r="I53" t="s">
        <v>163</v>
      </c>
      <c r="K53" s="13"/>
      <c r="M53" t="s">
        <v>163</v>
      </c>
      <c r="O53" s="13"/>
    </row>
    <row r="54" spans="1:15" ht="16" thickBot="1">
      <c r="A54" t="s">
        <v>106</v>
      </c>
      <c r="B54">
        <f>-beta + (1-B48)*(1+beta) + B48*(1 + 2*beta)*(1-B53)</f>
        <v>0.34351977862514438</v>
      </c>
      <c r="C54" t="s">
        <v>107</v>
      </c>
      <c r="D54">
        <f>1-D53</f>
        <v>0.4609390424484211</v>
      </c>
      <c r="E54" t="s">
        <v>117</v>
      </c>
      <c r="F54">
        <f>ABS(B54-D54)</f>
        <v>0.11741926382327672</v>
      </c>
      <c r="I54" s="17" t="s">
        <v>156</v>
      </c>
      <c r="J54" s="13"/>
      <c r="K54" s="13"/>
      <c r="M54" s="17" t="s">
        <v>163</v>
      </c>
      <c r="N54" s="13"/>
      <c r="O54" s="13"/>
    </row>
    <row r="55" spans="1:15" ht="22" thickTop="1" thickBot="1">
      <c r="I55" s="13" t="s">
        <v>113</v>
      </c>
      <c r="J55" s="25" t="b">
        <f>AND(J58 &lt;=J57, J57&lt;=J59)</f>
        <v>1</v>
      </c>
      <c r="K55" s="13"/>
      <c r="M55" s="13" t="s">
        <v>163</v>
      </c>
      <c r="N55" s="16"/>
      <c r="O55" s="13"/>
    </row>
    <row r="56" spans="1:15" ht="16" thickTop="1">
      <c r="A56" t="s">
        <v>11</v>
      </c>
      <c r="I56" s="13" t="s">
        <v>10</v>
      </c>
      <c r="J56" s="13"/>
      <c r="K56" s="13"/>
      <c r="M56" s="13" t="s">
        <v>163</v>
      </c>
      <c r="N56" s="13"/>
      <c r="O56" s="13"/>
    </row>
    <row r="57" spans="1:15">
      <c r="B57">
        <f>J60</f>
        <v>0.75000019526912665</v>
      </c>
      <c r="C57" t="s">
        <v>16</v>
      </c>
      <c r="D57">
        <f>N60</f>
        <v>0</v>
      </c>
      <c r="E57" t="s">
        <v>17</v>
      </c>
      <c r="I57" s="8" t="s">
        <v>160</v>
      </c>
      <c r="J57" s="8">
        <f>B48</f>
        <v>0.60844362046326106</v>
      </c>
      <c r="K57" s="13"/>
      <c r="M57" s="13" t="s">
        <v>163</v>
      </c>
      <c r="N57" s="13"/>
      <c r="O57" s="13"/>
    </row>
    <row r="58" spans="1:15">
      <c r="A58" t="s">
        <v>108</v>
      </c>
      <c r="B58">
        <f>-beta + (B47*(1-B57) + (1-B49)*(1-D57))*(1 + 2*beta) / (B47+1-B49)</f>
        <v>-0.25000058580737983</v>
      </c>
      <c r="C58" t="s">
        <v>109</v>
      </c>
      <c r="D58">
        <v>0</v>
      </c>
      <c r="E58" t="s">
        <v>118</v>
      </c>
      <c r="F58">
        <f>ABS(B58-D58)</f>
        <v>0.25000058580737983</v>
      </c>
      <c r="I58" s="8" t="s">
        <v>161</v>
      </c>
      <c r="J58" s="8">
        <f>B47</f>
        <v>0.55467719074460065</v>
      </c>
      <c r="K58" s="13"/>
      <c r="M58" s="13" t="s">
        <v>163</v>
      </c>
      <c r="N58" s="13"/>
      <c r="O58" s="13"/>
    </row>
    <row r="59" spans="1:15">
      <c r="I59" s="8" t="s">
        <v>162</v>
      </c>
      <c r="J59" s="8">
        <f>B50</f>
        <v>1.0720665859520002</v>
      </c>
      <c r="K59" s="13"/>
      <c r="M59" s="13" t="s">
        <v>163</v>
      </c>
      <c r="N59" s="13"/>
      <c r="O59" s="13"/>
    </row>
    <row r="60" spans="1:15" ht="20">
      <c r="A60" t="s">
        <v>12</v>
      </c>
      <c r="I60" s="18" t="s">
        <v>112</v>
      </c>
      <c r="J60" s="14">
        <f xml:space="preserve"> ((1/(2*J59^2)) * (J59^2 - J57^2 + J57*J58 + 2*J57*J59 - J58*J59) - J58^2/(6*J59^2))</f>
        <v>0.75000019526912665</v>
      </c>
      <c r="K60" s="13" t="s">
        <v>16</v>
      </c>
      <c r="M60" s="18" t="s">
        <v>163</v>
      </c>
      <c r="N60" s="13">
        <v>0</v>
      </c>
      <c r="O60" s="13" t="s">
        <v>17</v>
      </c>
    </row>
    <row r="61" spans="1:15">
      <c r="B61">
        <f>J68</f>
        <v>0.92498075148420467</v>
      </c>
      <c r="C61" t="s">
        <v>18</v>
      </c>
      <c r="D61">
        <f>N68</f>
        <v>0.82137651157980063</v>
      </c>
      <c r="E61" t="s">
        <v>19</v>
      </c>
      <c r="I61" s="13" t="s">
        <v>163</v>
      </c>
      <c r="J61" s="13"/>
      <c r="K61" s="13"/>
      <c r="M61" t="s">
        <v>163</v>
      </c>
      <c r="O61" s="13"/>
    </row>
    <row r="62" spans="1:15" ht="16" thickBot="1">
      <c r="A62" t="s">
        <v>110</v>
      </c>
      <c r="B62">
        <f>-beta + (1-B48)*(1+beta) + B48*(1 + 2*beta)*(1 - B61)</f>
        <v>-7.9952291412371201E-2</v>
      </c>
      <c r="C62" t="s">
        <v>107</v>
      </c>
      <c r="D62">
        <f xml:space="preserve"> 1-D61</f>
        <v>0.17862348842019937</v>
      </c>
      <c r="E62" t="s">
        <v>119</v>
      </c>
      <c r="F62">
        <f>ABS(B62-D62)</f>
        <v>0.25857577983257057</v>
      </c>
      <c r="I62" s="17" t="s">
        <v>156</v>
      </c>
      <c r="J62" s="13"/>
      <c r="K62" s="13"/>
      <c r="M62" s="17" t="s">
        <v>154</v>
      </c>
      <c r="N62" s="13"/>
      <c r="O62" s="13"/>
    </row>
    <row r="63" spans="1:15" ht="22" thickTop="1" thickBot="1">
      <c r="I63" s="13" t="s">
        <v>113</v>
      </c>
      <c r="J63" s="25" t="b">
        <f>AND(J66 &lt;=J65, J65&lt;=J67)</f>
        <v>1</v>
      </c>
      <c r="K63" s="13"/>
      <c r="M63" s="13" t="s">
        <v>113</v>
      </c>
      <c r="N63" s="25" t="b">
        <f>AND(N65 &lt;= N66, N66 &lt;= N67)</f>
        <v>1</v>
      </c>
      <c r="O63" s="13"/>
    </row>
    <row r="64" spans="1:15" ht="16" thickTop="1">
      <c r="I64" s="13" t="s">
        <v>10</v>
      </c>
      <c r="J64" s="13"/>
      <c r="K64" s="13"/>
      <c r="M64" s="13" t="s">
        <v>9</v>
      </c>
      <c r="N64" s="13"/>
      <c r="O64" s="13"/>
    </row>
    <row r="65" spans="1:17">
      <c r="E65" t="s">
        <v>21</v>
      </c>
      <c r="F65">
        <f>SUM(F54,F58,F62)</f>
        <v>0.62599562946322718</v>
      </c>
      <c r="G65" t="s">
        <v>30</v>
      </c>
      <c r="I65" s="8" t="s">
        <v>160</v>
      </c>
      <c r="J65" s="8">
        <f>B49</f>
        <v>1</v>
      </c>
      <c r="K65" s="13"/>
      <c r="M65" s="8" t="s">
        <v>160</v>
      </c>
      <c r="N65" s="8">
        <f>B49</f>
        <v>1</v>
      </c>
      <c r="O65" s="13"/>
    </row>
    <row r="66" spans="1:17">
      <c r="I66" s="8" t="s">
        <v>161</v>
      </c>
      <c r="J66" s="8">
        <f>B48</f>
        <v>0.60844362046326106</v>
      </c>
      <c r="K66" s="13"/>
      <c r="M66" s="8" t="s">
        <v>161</v>
      </c>
      <c r="N66" s="8">
        <v>1</v>
      </c>
      <c r="O66" s="13"/>
    </row>
    <row r="67" spans="1:17">
      <c r="I67" s="8" t="s">
        <v>162</v>
      </c>
      <c r="J67" s="8">
        <f>B50</f>
        <v>1.0720665859520002</v>
      </c>
      <c r="K67" s="13"/>
      <c r="M67" s="8" t="s">
        <v>162</v>
      </c>
      <c r="N67" s="8">
        <f>B50</f>
        <v>1.0720665859520002</v>
      </c>
      <c r="O67" s="13"/>
    </row>
    <row r="68" spans="1:17" ht="20">
      <c r="I68" s="18" t="s">
        <v>112</v>
      </c>
      <c r="J68" s="14">
        <f xml:space="preserve"> ((1/(2*J67^2)) * (J67^2 - J65^2 + J65*J66 + 2*J65*J67 - J66*J67) - J66^2/(6*J67^2))</f>
        <v>0.92498075148420467</v>
      </c>
      <c r="K68" s="13" t="s">
        <v>18</v>
      </c>
      <c r="M68" s="18" t="s">
        <v>112</v>
      </c>
      <c r="N68" s="14">
        <f xml:space="preserve"> (  ((2*N65 + N67 - N66) / (2*N67)) + ((N66 - N65)^3 - N65^3) / (6*N66*N67^2) )</f>
        <v>0.82137651157980063</v>
      </c>
      <c r="O68" s="13" t="s">
        <v>19</v>
      </c>
    </row>
    <row r="69" spans="1:17">
      <c r="I69" t="s">
        <v>163</v>
      </c>
      <c r="M69" t="s">
        <v>163</v>
      </c>
    </row>
    <row r="70" spans="1:17">
      <c r="I70" t="s">
        <v>163</v>
      </c>
      <c r="M70" t="s">
        <v>163</v>
      </c>
    </row>
    <row r="71" spans="1:17">
      <c r="A71" s="16" t="s">
        <v>100</v>
      </c>
      <c r="B71" s="16">
        <f>beta</f>
        <v>1</v>
      </c>
      <c r="I71" t="s">
        <v>163</v>
      </c>
      <c r="M71" t="s">
        <v>163</v>
      </c>
    </row>
    <row r="72" spans="1:17">
      <c r="A72" t="s">
        <v>104</v>
      </c>
      <c r="I72" t="s">
        <v>177</v>
      </c>
      <c r="K72" s="13"/>
      <c r="M72" t="s">
        <v>163</v>
      </c>
      <c r="O72" s="13"/>
      <c r="Q72" t="s">
        <v>116</v>
      </c>
    </row>
    <row r="73" spans="1:17">
      <c r="A73" t="s">
        <v>147</v>
      </c>
      <c r="I73" t="s">
        <v>163</v>
      </c>
      <c r="K73" s="13"/>
      <c r="M73" t="s">
        <v>163</v>
      </c>
      <c r="O73" s="13"/>
      <c r="Q73" t="b">
        <f>$F$93=0</f>
        <v>0</v>
      </c>
    </row>
    <row r="74" spans="1:17" ht="16" thickBot="1">
      <c r="I74" s="17" t="s">
        <v>156</v>
      </c>
      <c r="J74" s="13"/>
      <c r="K74" s="13"/>
      <c r="M74" s="17" t="s">
        <v>154</v>
      </c>
      <c r="N74" s="13"/>
      <c r="O74" s="13"/>
      <c r="Q74">
        <f>COUNT($B$75,$B$76,$B$78)</f>
        <v>3</v>
      </c>
    </row>
    <row r="75" spans="1:17" ht="22" thickTop="1" thickBot="1">
      <c r="A75" t="s">
        <v>0</v>
      </c>
      <c r="B75" s="22">
        <v>0.39218414862566953</v>
      </c>
      <c r="I75" s="13" t="s">
        <v>113</v>
      </c>
      <c r="J75" s="25" t="b">
        <f>AND(J78 &lt;=J77, J77&lt;=J79)</f>
        <v>1</v>
      </c>
      <c r="K75" s="13"/>
      <c r="M75" s="13" t="s">
        <v>113</v>
      </c>
      <c r="N75" s="25" t="b">
        <f>AND(N77 &lt;= N78, N78 &lt;= N79)</f>
        <v>1</v>
      </c>
      <c r="O75" s="13"/>
      <c r="Q75" t="b">
        <f>$B$76&lt;=$B$75</f>
        <v>1</v>
      </c>
    </row>
    <row r="76" spans="1:17" ht="21" thickTop="1">
      <c r="A76" t="s">
        <v>1</v>
      </c>
      <c r="B76" s="22">
        <v>0.34512210668549292</v>
      </c>
      <c r="I76" s="13" t="s">
        <v>10</v>
      </c>
      <c r="J76" s="13"/>
      <c r="K76" s="13"/>
      <c r="M76" s="13" t="s">
        <v>9</v>
      </c>
      <c r="N76" s="13"/>
      <c r="O76" s="13"/>
      <c r="Q76" t="b">
        <f>$B$78&lt;=1.5</f>
        <v>1</v>
      </c>
    </row>
    <row r="77" spans="1:17" ht="21" thickBot="1">
      <c r="A77" t="s">
        <v>2</v>
      </c>
      <c r="B77" s="28">
        <v>1</v>
      </c>
      <c r="C77" t="s">
        <v>29</v>
      </c>
      <c r="I77" s="8" t="s">
        <v>160</v>
      </c>
      <c r="J77" s="8">
        <f>B75</f>
        <v>0.39218414862566953</v>
      </c>
      <c r="K77" s="13"/>
      <c r="M77" s="8" t="s">
        <v>160</v>
      </c>
      <c r="N77" s="8">
        <f>B75</f>
        <v>0.39218414862566953</v>
      </c>
      <c r="O77" s="13"/>
      <c r="Q77" t="b">
        <f>$B$78&gt;=1</f>
        <v>1</v>
      </c>
    </row>
    <row r="78" spans="1:17" ht="21" thickTop="1">
      <c r="A78" t="s">
        <v>7</v>
      </c>
      <c r="B78" s="22">
        <v>1.0608345020061098</v>
      </c>
      <c r="I78" s="8" t="s">
        <v>161</v>
      </c>
      <c r="J78" s="8">
        <f>B76</f>
        <v>0.34512210668549292</v>
      </c>
      <c r="K78" s="13"/>
      <c r="M78" s="8" t="s">
        <v>161</v>
      </c>
      <c r="N78" s="8">
        <v>1</v>
      </c>
      <c r="O78" s="13"/>
      <c r="Q78">
        <f>{32767,32767,0.000001,0.01,FALSE,FALSE,TRUE,1,1,1,0.0001,TRUE}</f>
        <v>32767</v>
      </c>
    </row>
    <row r="79" spans="1:17">
      <c r="I79" s="8" t="s">
        <v>162</v>
      </c>
      <c r="J79" s="8">
        <f>B78</f>
        <v>1.0608345020061098</v>
      </c>
      <c r="K79" s="13"/>
      <c r="M79" s="8" t="s">
        <v>162</v>
      </c>
      <c r="N79" s="8">
        <f>B78</f>
        <v>1.0608345020061098</v>
      </c>
      <c r="O79" s="13"/>
      <c r="Q79">
        <f>{0,0,0,100,0,FALSE,TRUE,0.075,0,0,FALSE,30}</f>
        <v>0</v>
      </c>
    </row>
    <row r="80" spans="1:17" ht="20">
      <c r="A80" t="s">
        <v>13</v>
      </c>
      <c r="I80" s="18" t="s">
        <v>112</v>
      </c>
      <c r="J80" s="14">
        <f xml:space="preserve"> ((1/(2*J79^2)) * (J79^2 - J77^2 + J77*J78 + 2*J77*J79 - J78*J79) - J78^2/(6*J79^2))</f>
        <v>0.68118818487002197</v>
      </c>
      <c r="K80" s="13" t="s">
        <v>14</v>
      </c>
      <c r="M80" s="18" t="s">
        <v>112</v>
      </c>
      <c r="N80" s="14">
        <f xml:space="preserve"> (  ((2*N77 + N79 - N78) / (2*N79)) + ((N78 - N77)^3 - N77^3) / (6*N78*N79^2) )</f>
        <v>0.42268936907285631</v>
      </c>
      <c r="O80" s="13" t="s">
        <v>15</v>
      </c>
    </row>
    <row r="81" spans="1:15">
      <c r="B81">
        <f>J80</f>
        <v>0.68118818487002197</v>
      </c>
      <c r="C81" t="s">
        <v>14</v>
      </c>
      <c r="D81">
        <f>N80</f>
        <v>0.42268936907285631</v>
      </c>
      <c r="E81" t="s">
        <v>15</v>
      </c>
      <c r="I81" t="s">
        <v>163</v>
      </c>
      <c r="K81" s="13"/>
      <c r="M81" t="s">
        <v>163</v>
      </c>
      <c r="O81" s="13"/>
    </row>
    <row r="82" spans="1:15" ht="16" thickBot="1">
      <c r="A82" t="s">
        <v>106</v>
      </c>
      <c r="B82">
        <f>-beta + (1-B76)*(1+beta) + B76*(1 + 2*beta)*(1-B81)</f>
        <v>0.63984280245066594</v>
      </c>
      <c r="C82" t="s">
        <v>107</v>
      </c>
      <c r="D82">
        <f>1-D81</f>
        <v>0.57731063092714363</v>
      </c>
      <c r="E82" t="s">
        <v>117</v>
      </c>
      <c r="F82">
        <f>ABS(B82-D82)</f>
        <v>6.2532171523522306E-2</v>
      </c>
      <c r="I82" s="17" t="s">
        <v>154</v>
      </c>
      <c r="J82" s="13"/>
      <c r="K82" s="13"/>
      <c r="M82" s="17" t="s">
        <v>163</v>
      </c>
      <c r="N82" s="13"/>
      <c r="O82" s="13"/>
    </row>
    <row r="83" spans="1:15" ht="22" thickTop="1" thickBot="1">
      <c r="I83" s="13" t="s">
        <v>113</v>
      </c>
      <c r="J83" s="25" t="b">
        <f>AND(J85 &lt;= J86, J86 &lt;= J87)</f>
        <v>1</v>
      </c>
      <c r="K83" s="13"/>
      <c r="M83" s="13" t="s">
        <v>163</v>
      </c>
      <c r="N83" s="16"/>
      <c r="O83" s="13"/>
    </row>
    <row r="84" spans="1:15" ht="16" thickTop="1">
      <c r="A84" t="s">
        <v>11</v>
      </c>
      <c r="I84" s="13" t="s">
        <v>9</v>
      </c>
      <c r="J84" s="13"/>
      <c r="K84" s="13"/>
      <c r="M84" s="13" t="s">
        <v>163</v>
      </c>
      <c r="N84" s="13"/>
      <c r="O84" s="13"/>
    </row>
    <row r="85" spans="1:15">
      <c r="B85">
        <f>J88</f>
        <v>0.62499991517965658</v>
      </c>
      <c r="C85" t="s">
        <v>16</v>
      </c>
      <c r="D85">
        <f>N88</f>
        <v>0</v>
      </c>
      <c r="E85" t="s">
        <v>17</v>
      </c>
      <c r="I85" s="8" t="s">
        <v>160</v>
      </c>
      <c r="J85" s="8">
        <f>B76</f>
        <v>0.34512210668549292</v>
      </c>
      <c r="K85" s="13"/>
      <c r="M85" s="13" t="s">
        <v>163</v>
      </c>
      <c r="N85" s="13"/>
      <c r="O85" s="13"/>
    </row>
    <row r="86" spans="1:15">
      <c r="A86" t="s">
        <v>108</v>
      </c>
      <c r="B86">
        <f>-beta + (B75*(1-B85) + (1-B77)*(1-D85))*(1 + 2*beta) / (B75+1-B77)</f>
        <v>0.12500025446103047</v>
      </c>
      <c r="C86" t="s">
        <v>109</v>
      </c>
      <c r="D86">
        <v>0</v>
      </c>
      <c r="E86" t="s">
        <v>118</v>
      </c>
      <c r="F86">
        <f>ABS(B86-D86)</f>
        <v>0.12500025446103047</v>
      </c>
      <c r="I86" s="8" t="s">
        <v>161</v>
      </c>
      <c r="J86" s="8">
        <f>B75</f>
        <v>0.39218414862566953</v>
      </c>
      <c r="K86" s="13"/>
      <c r="M86" s="13" t="s">
        <v>163</v>
      </c>
      <c r="N86" s="13"/>
      <c r="O86" s="13"/>
    </row>
    <row r="87" spans="1:15">
      <c r="I87" s="8" t="s">
        <v>162</v>
      </c>
      <c r="J87" s="8">
        <f>B78</f>
        <v>1.0608345020061098</v>
      </c>
      <c r="K87" s="13"/>
      <c r="M87" s="13" t="s">
        <v>163</v>
      </c>
      <c r="N87" s="13"/>
      <c r="O87" s="13"/>
    </row>
    <row r="88" spans="1:15" ht="20">
      <c r="A88" t="s">
        <v>12</v>
      </c>
      <c r="I88" s="18" t="s">
        <v>112</v>
      </c>
      <c r="J88" s="14">
        <f xml:space="preserve"> (  ((2*J85 + J87 - J86) / (2*J87)) + ((J86 - J85)^3 - J85^3) / (6*J86*J87^2) )</f>
        <v>0.62499991517965658</v>
      </c>
      <c r="K88" s="13" t="s">
        <v>16</v>
      </c>
      <c r="M88" s="18" t="s">
        <v>163</v>
      </c>
      <c r="N88" s="13">
        <v>0</v>
      </c>
      <c r="O88" s="13" t="s">
        <v>17</v>
      </c>
    </row>
    <row r="89" spans="1:15">
      <c r="B89">
        <f>J96</f>
        <v>0.97138751399427858</v>
      </c>
      <c r="C89" t="s">
        <v>18</v>
      </c>
      <c r="D89">
        <f>N96</f>
        <v>0.8232275925640633</v>
      </c>
      <c r="E89" t="s">
        <v>19</v>
      </c>
      <c r="I89" s="13" t="s">
        <v>163</v>
      </c>
      <c r="J89" s="13"/>
      <c r="K89" s="13"/>
      <c r="M89" t="s">
        <v>163</v>
      </c>
      <c r="O89" s="13"/>
    </row>
    <row r="90" spans="1:15" ht="16" thickBot="1">
      <c r="A90" t="s">
        <v>110</v>
      </c>
      <c r="B90">
        <f>-beta + (1-B76)*(1+beta) + B76*(1 + 2*beta)*(1 - B89)</f>
        <v>0.33938019097242544</v>
      </c>
      <c r="C90" t="s">
        <v>107</v>
      </c>
      <c r="D90">
        <f xml:space="preserve"> 1-D89</f>
        <v>0.1767724074359367</v>
      </c>
      <c r="E90" t="s">
        <v>119</v>
      </c>
      <c r="F90">
        <f>ABS(B90-D90)</f>
        <v>0.16260778353648875</v>
      </c>
      <c r="I90" s="17" t="s">
        <v>156</v>
      </c>
      <c r="J90" s="13"/>
      <c r="K90" s="13"/>
      <c r="M90" s="17" t="s">
        <v>154</v>
      </c>
      <c r="N90" s="13"/>
      <c r="O90" s="13"/>
    </row>
    <row r="91" spans="1:15" ht="22" thickTop="1" thickBot="1">
      <c r="I91" s="13" t="s">
        <v>113</v>
      </c>
      <c r="J91" s="25" t="b">
        <f>AND(J94 &lt;=J93, J93&lt;=J95)</f>
        <v>1</v>
      </c>
      <c r="K91" s="13"/>
      <c r="M91" s="13" t="s">
        <v>113</v>
      </c>
      <c r="N91" s="25" t="b">
        <f>AND(N93 &lt;= N94, N94 &lt;= N95)</f>
        <v>1</v>
      </c>
      <c r="O91" s="13"/>
    </row>
    <row r="92" spans="1:15" ht="16" thickTop="1">
      <c r="I92" s="13" t="s">
        <v>10</v>
      </c>
      <c r="J92" s="13"/>
      <c r="K92" s="13"/>
      <c r="M92" s="13" t="s">
        <v>9</v>
      </c>
      <c r="N92" s="13"/>
      <c r="O92" s="13"/>
    </row>
    <row r="93" spans="1:15">
      <c r="E93" t="s">
        <v>21</v>
      </c>
      <c r="F93">
        <f>SUM(F82,F86,F90)</f>
        <v>0.35014020952104152</v>
      </c>
      <c r="G93" t="s">
        <v>30</v>
      </c>
      <c r="I93" s="8" t="s">
        <v>160</v>
      </c>
      <c r="J93" s="8">
        <f>B77</f>
        <v>1</v>
      </c>
      <c r="K93" s="13"/>
      <c r="M93" s="8" t="s">
        <v>160</v>
      </c>
      <c r="N93" s="8">
        <f>B77</f>
        <v>1</v>
      </c>
      <c r="O93" s="13"/>
    </row>
    <row r="94" spans="1:15">
      <c r="I94" s="8" t="s">
        <v>161</v>
      </c>
      <c r="J94" s="8">
        <f>B76</f>
        <v>0.34512210668549292</v>
      </c>
      <c r="K94" s="13"/>
      <c r="M94" s="8" t="s">
        <v>161</v>
      </c>
      <c r="N94" s="8">
        <v>1</v>
      </c>
      <c r="O94" s="13"/>
    </row>
    <row r="95" spans="1:15">
      <c r="I95" s="8" t="s">
        <v>162</v>
      </c>
      <c r="J95" s="8">
        <f>B78</f>
        <v>1.0608345020061098</v>
      </c>
      <c r="K95" s="13"/>
      <c r="M95" s="8" t="s">
        <v>162</v>
      </c>
      <c r="N95" s="8">
        <f>B78</f>
        <v>1.0608345020061098</v>
      </c>
      <c r="O95" s="13"/>
    </row>
    <row r="96" spans="1:15" ht="20">
      <c r="I96" s="18" t="s">
        <v>112</v>
      </c>
      <c r="J96" s="14">
        <f xml:space="preserve"> ((1/(2*J95^2)) * (J95^2 - J93^2 + J93*J94 + 2*J93*J95 - J94*J95) - J94^2/(6*J95^2))</f>
        <v>0.97138751399427858</v>
      </c>
      <c r="K96" s="13" t="s">
        <v>18</v>
      </c>
      <c r="M96" s="18" t="s">
        <v>112</v>
      </c>
      <c r="N96" s="14">
        <f xml:space="preserve"> (  ((2*N93 + N95 - N94) / (2*N95)) + ((N94 - N93)^3 - N93^3) / (6*N94*N95^2) )</f>
        <v>0.8232275925640633</v>
      </c>
      <c r="O96" s="13" t="s">
        <v>19</v>
      </c>
    </row>
    <row r="97" spans="1:17">
      <c r="I97" t="s">
        <v>163</v>
      </c>
      <c r="M97" t="s">
        <v>163</v>
      </c>
    </row>
    <row r="98" spans="1:17">
      <c r="I98" t="s">
        <v>163</v>
      </c>
      <c r="M98" t="s">
        <v>163</v>
      </c>
    </row>
    <row r="99" spans="1:17">
      <c r="A99" s="16" t="s">
        <v>100</v>
      </c>
      <c r="B99" s="16">
        <f>beta</f>
        <v>1</v>
      </c>
      <c r="I99" t="s">
        <v>163</v>
      </c>
      <c r="M99" t="s">
        <v>163</v>
      </c>
    </row>
    <row r="100" spans="1:17">
      <c r="A100" t="s">
        <v>104</v>
      </c>
      <c r="I100" t="s">
        <v>177</v>
      </c>
      <c r="K100" s="13"/>
      <c r="M100" t="s">
        <v>163</v>
      </c>
      <c r="O100" s="13"/>
      <c r="Q100" t="s">
        <v>116</v>
      </c>
    </row>
    <row r="101" spans="1:17">
      <c r="A101" t="s">
        <v>148</v>
      </c>
      <c r="I101" t="s">
        <v>163</v>
      </c>
      <c r="K101" s="13"/>
      <c r="M101" t="s">
        <v>163</v>
      </c>
      <c r="O101" s="13"/>
      <c r="Q101" t="b">
        <f>$F$121=0</f>
        <v>0</v>
      </c>
    </row>
    <row r="102" spans="1:17" ht="16" thickBot="1">
      <c r="I102" s="17" t="s">
        <v>156</v>
      </c>
      <c r="J102" s="13"/>
      <c r="K102" s="13"/>
      <c r="M102" s="17" t="s">
        <v>154</v>
      </c>
      <c r="N102" s="13"/>
      <c r="O102" s="13"/>
      <c r="Q102">
        <f>COUNT($B$103,$B$104,$B$106)</f>
        <v>3</v>
      </c>
    </row>
    <row r="103" spans="1:17" ht="22" thickTop="1" thickBot="1">
      <c r="A103" t="s">
        <v>0</v>
      </c>
      <c r="B103" s="22">
        <v>0.30105452867409582</v>
      </c>
      <c r="I103" s="13" t="s">
        <v>113</v>
      </c>
      <c r="J103" s="25" t="b">
        <f>AND(J106 &lt;=J105, J105&lt;=J107)</f>
        <v>1</v>
      </c>
      <c r="K103" s="13"/>
      <c r="M103" s="13" t="s">
        <v>113</v>
      </c>
      <c r="N103" s="25" t="b">
        <f>AND(N105 &lt;= N106, N106 &lt;= N107)</f>
        <v>1</v>
      </c>
      <c r="O103" s="13"/>
      <c r="Q103" t="b">
        <f>$B$104&lt;=$B$103</f>
        <v>1</v>
      </c>
    </row>
    <row r="104" spans="1:17" ht="21" thickTop="1">
      <c r="A104" t="s">
        <v>1</v>
      </c>
      <c r="B104" s="22">
        <v>0.24211595758300186</v>
      </c>
      <c r="I104" s="13" t="s">
        <v>10</v>
      </c>
      <c r="J104" s="13"/>
      <c r="K104" s="13"/>
      <c r="M104" s="13" t="s">
        <v>9</v>
      </c>
      <c r="N104" s="13"/>
      <c r="O104" s="13"/>
      <c r="Q104" t="b">
        <f>$B$106&gt;=1</f>
        <v>1</v>
      </c>
    </row>
    <row r="105" spans="1:17" ht="21" thickBot="1">
      <c r="A105" t="s">
        <v>2</v>
      </c>
      <c r="B105" s="28">
        <v>1</v>
      </c>
      <c r="C105" t="s">
        <v>29</v>
      </c>
      <c r="I105" s="8" t="s">
        <v>160</v>
      </c>
      <c r="J105" s="8">
        <f>B103</f>
        <v>0.30105452867409582</v>
      </c>
      <c r="K105" s="13"/>
      <c r="M105" s="8" t="s">
        <v>160</v>
      </c>
      <c r="N105" s="8">
        <f>B103</f>
        <v>0.30105452867409582</v>
      </c>
      <c r="O105" s="13"/>
      <c r="Q105">
        <f>{32767,32767,0.000001,0.01,FALSE,FALSE,TRUE,1,1,1,0.0001,TRUE}</f>
        <v>32767</v>
      </c>
    </row>
    <row r="106" spans="1:17" ht="21" thickTop="1">
      <c r="A106" t="s">
        <v>7</v>
      </c>
      <c r="B106" s="22">
        <v>1.0067607967978613</v>
      </c>
      <c r="I106" s="8" t="s">
        <v>161</v>
      </c>
      <c r="J106" s="8">
        <f>B104</f>
        <v>0.24211595758300186</v>
      </c>
      <c r="K106" s="13"/>
      <c r="M106" s="8" t="s">
        <v>161</v>
      </c>
      <c r="N106" s="8">
        <v>1</v>
      </c>
      <c r="O106" s="13"/>
      <c r="Q106">
        <f>{0,0,0,100,0,FALSE,TRUE,0.075,0,0,FALSE,30}</f>
        <v>0</v>
      </c>
    </row>
    <row r="107" spans="1:17">
      <c r="I107" s="8" t="s">
        <v>162</v>
      </c>
      <c r="J107" s="8">
        <f>B106</f>
        <v>1.0067607967978613</v>
      </c>
      <c r="K107" s="13"/>
      <c r="M107" s="8" t="s">
        <v>162</v>
      </c>
      <c r="N107" s="8">
        <f>B106</f>
        <v>1.0067607967978613</v>
      </c>
      <c r="O107" s="13"/>
    </row>
    <row r="108" spans="1:17" ht="20">
      <c r="A108" t="s">
        <v>13</v>
      </c>
      <c r="I108" s="18" t="s">
        <v>112</v>
      </c>
      <c r="J108" s="14">
        <f xml:space="preserve"> ((1/(2*J107^2)) * (J107^2 - J105^2 + J105*J106 + 2*J105*J107 - J106*J107) - J106^2/(6*J107^2))</f>
        <v>0.66039545176247527</v>
      </c>
      <c r="K108" s="13" t="s">
        <v>14</v>
      </c>
      <c r="M108" s="18" t="s">
        <v>112</v>
      </c>
      <c r="N108" s="14">
        <f xml:space="preserve"> (  ((2*N105 + N107 - N106) / (2*N107)) + ((N106 - N105)^3 - N105^3) / (6*N106*N107^2) )</f>
        <v>0.35405071219486317</v>
      </c>
      <c r="O108" s="13" t="s">
        <v>15</v>
      </c>
    </row>
    <row r="109" spans="1:17">
      <c r="B109">
        <f>J108</f>
        <v>0.66039545176247527</v>
      </c>
      <c r="C109" t="s">
        <v>14</v>
      </c>
      <c r="D109">
        <f>N108</f>
        <v>0.35405071219486317</v>
      </c>
      <c r="E109" t="s">
        <v>15</v>
      </c>
      <c r="I109" t="s">
        <v>163</v>
      </c>
      <c r="K109" s="13"/>
      <c r="M109" t="s">
        <v>163</v>
      </c>
      <c r="O109" s="13"/>
    </row>
    <row r="110" spans="1:17" ht="16" thickBot="1">
      <c r="A110" t="s">
        <v>106</v>
      </c>
      <c r="B110">
        <f>-beta + (1-B104)*(1+beta) + B104*(1 + 2*beta)*(1-B109)</f>
        <v>0.76243912602220942</v>
      </c>
      <c r="C110" t="s">
        <v>107</v>
      </c>
      <c r="D110">
        <f>1-D109</f>
        <v>0.64594928780513683</v>
      </c>
      <c r="E110" t="s">
        <v>117</v>
      </c>
      <c r="F110">
        <f>ABS(B110-D110)</f>
        <v>0.11648983821707259</v>
      </c>
      <c r="I110" s="17" t="s">
        <v>154</v>
      </c>
      <c r="J110" s="13"/>
      <c r="K110" s="13"/>
      <c r="M110" s="17" t="s">
        <v>163</v>
      </c>
      <c r="N110" s="13"/>
      <c r="O110" s="13"/>
    </row>
    <row r="111" spans="1:17" ht="22" thickTop="1" thickBot="1">
      <c r="I111" s="13" t="s">
        <v>113</v>
      </c>
      <c r="J111" s="25" t="b">
        <f>AND(J113 &lt;= J114, J114 &lt;= J115)</f>
        <v>1</v>
      </c>
      <c r="K111" s="13"/>
      <c r="M111" s="13" t="s">
        <v>163</v>
      </c>
      <c r="N111" s="16"/>
      <c r="O111" s="13"/>
    </row>
    <row r="112" spans="1:17" ht="16" thickTop="1">
      <c r="A112" t="s">
        <v>11</v>
      </c>
      <c r="I112" s="13" t="s">
        <v>9</v>
      </c>
      <c r="J112" s="13"/>
      <c r="K112" s="13"/>
      <c r="M112" s="13" t="s">
        <v>163</v>
      </c>
      <c r="N112" s="13"/>
      <c r="O112" s="13"/>
    </row>
    <row r="113" spans="1:15">
      <c r="B113">
        <f>J116</f>
        <v>0.58333333338866611</v>
      </c>
      <c r="C113" t="s">
        <v>16</v>
      </c>
      <c r="D113">
        <f>N116</f>
        <v>0</v>
      </c>
      <c r="E113" t="s">
        <v>17</v>
      </c>
      <c r="I113" s="8" t="s">
        <v>160</v>
      </c>
      <c r="J113" s="8">
        <f>B104</f>
        <v>0.24211595758300186</v>
      </c>
      <c r="K113" s="13"/>
      <c r="M113" s="13" t="s">
        <v>163</v>
      </c>
      <c r="N113" s="13"/>
      <c r="O113" s="13"/>
    </row>
    <row r="114" spans="1:15">
      <c r="A114" t="s">
        <v>108</v>
      </c>
      <c r="B114">
        <f>-beta + (B103*(1-B113) + (1-B105)*(1-D113))*(1 + 2*beta) / (B103+1-B105)</f>
        <v>0.2499999998340019</v>
      </c>
      <c r="C114" t="s">
        <v>109</v>
      </c>
      <c r="D114">
        <v>0</v>
      </c>
      <c r="E114" t="s">
        <v>118</v>
      </c>
      <c r="F114">
        <f>ABS(B114-D114)</f>
        <v>0.2499999998340019</v>
      </c>
      <c r="I114" s="8" t="s">
        <v>161</v>
      </c>
      <c r="J114" s="8">
        <f>B103</f>
        <v>0.30105452867409582</v>
      </c>
      <c r="K114" s="13"/>
      <c r="M114" s="13" t="s">
        <v>163</v>
      </c>
      <c r="N114" s="13"/>
      <c r="O114" s="13"/>
    </row>
    <row r="115" spans="1:15">
      <c r="I115" s="8" t="s">
        <v>162</v>
      </c>
      <c r="J115" s="8">
        <f>B106</f>
        <v>1.0067607967978613</v>
      </c>
      <c r="K115" s="13"/>
      <c r="M115" s="13" t="s">
        <v>163</v>
      </c>
      <c r="N115" s="13"/>
      <c r="O115" s="13"/>
    </row>
    <row r="116" spans="1:15" ht="20">
      <c r="A116" t="s">
        <v>12</v>
      </c>
      <c r="I116" s="18" t="s">
        <v>112</v>
      </c>
      <c r="J116" s="14">
        <f xml:space="preserve"> (  ((2*J113 + J115 - J114) / (2*J115)) + ((J114 - J113)^3 - J113^3) / (6*J114*J115^2) )</f>
        <v>0.58333333338866611</v>
      </c>
      <c r="K116" s="13" t="s">
        <v>16</v>
      </c>
      <c r="M116" s="18" t="s">
        <v>163</v>
      </c>
      <c r="N116" s="13">
        <v>0</v>
      </c>
      <c r="O116" s="13" t="s">
        <v>17</v>
      </c>
    </row>
    <row r="117" spans="1:15">
      <c r="B117">
        <f>J124</f>
        <v>0.98953071455559538</v>
      </c>
      <c r="C117" t="s">
        <v>18</v>
      </c>
      <c r="D117">
        <f>N124</f>
        <v>0.83220658468177477</v>
      </c>
      <c r="E117" t="s">
        <v>19</v>
      </c>
      <c r="I117" s="13" t="s">
        <v>163</v>
      </c>
      <c r="J117" s="13"/>
      <c r="K117" s="13"/>
      <c r="M117" t="s">
        <v>163</v>
      </c>
      <c r="O117" s="13"/>
    </row>
    <row r="118" spans="1:15" ht="16" thickBot="1">
      <c r="A118" t="s">
        <v>110</v>
      </c>
      <c r="B118">
        <f>-beta + (1-B104)*(1+beta) + B104*(1 + 2*beta)*(1 - B117)</f>
        <v>0.52337242804574169</v>
      </c>
      <c r="C118" t="s">
        <v>107</v>
      </c>
      <c r="D118">
        <f xml:space="preserve"> 1-D117</f>
        <v>0.16779341531822523</v>
      </c>
      <c r="E118" t="s">
        <v>119</v>
      </c>
      <c r="F118">
        <f>ABS(B118-D118)</f>
        <v>0.35557901272751646</v>
      </c>
      <c r="I118" s="17" t="s">
        <v>156</v>
      </c>
      <c r="J118" s="13"/>
      <c r="K118" s="13"/>
      <c r="M118" s="17" t="s">
        <v>154</v>
      </c>
      <c r="N118" s="13"/>
      <c r="O118" s="13"/>
    </row>
    <row r="119" spans="1:15" ht="22" thickTop="1" thickBot="1">
      <c r="I119" s="13" t="s">
        <v>113</v>
      </c>
      <c r="J119" s="25" t="b">
        <f>AND(J122 &lt;=J121, J121&lt;=J123)</f>
        <v>1</v>
      </c>
      <c r="K119" s="13"/>
      <c r="M119" s="13" t="s">
        <v>113</v>
      </c>
      <c r="N119" s="25" t="b">
        <f>AND(N121 &lt;= N122, N122 &lt;= N123)</f>
        <v>1</v>
      </c>
      <c r="O119" s="13"/>
    </row>
    <row r="120" spans="1:15" ht="16" thickTop="1">
      <c r="I120" s="13" t="s">
        <v>10</v>
      </c>
      <c r="J120" s="13"/>
      <c r="K120" s="13"/>
      <c r="M120" s="13" t="s">
        <v>9</v>
      </c>
      <c r="N120" s="13"/>
      <c r="O120" s="13"/>
    </row>
    <row r="121" spans="1:15">
      <c r="E121" t="s">
        <v>21</v>
      </c>
      <c r="F121">
        <f>SUM(F110,F114,F118)</f>
        <v>0.72206885077859095</v>
      </c>
      <c r="G121" t="s">
        <v>30</v>
      </c>
      <c r="I121" s="8" t="s">
        <v>160</v>
      </c>
      <c r="J121" s="8">
        <f>B105</f>
        <v>1</v>
      </c>
      <c r="K121" s="13"/>
      <c r="M121" s="8" t="s">
        <v>160</v>
      </c>
      <c r="N121" s="8">
        <f>B105</f>
        <v>1</v>
      </c>
      <c r="O121" s="13"/>
    </row>
    <row r="122" spans="1:15">
      <c r="I122" s="8" t="s">
        <v>161</v>
      </c>
      <c r="J122" s="8">
        <f>B104</f>
        <v>0.24211595758300186</v>
      </c>
      <c r="K122" s="13"/>
      <c r="M122" s="8" t="s">
        <v>161</v>
      </c>
      <c r="N122" s="8">
        <v>1</v>
      </c>
      <c r="O122" s="13"/>
    </row>
    <row r="123" spans="1:15">
      <c r="I123" s="8" t="s">
        <v>162</v>
      </c>
      <c r="J123" s="8">
        <f>B106</f>
        <v>1.0067607967978613</v>
      </c>
      <c r="K123" s="13"/>
      <c r="M123" s="8" t="s">
        <v>162</v>
      </c>
      <c r="N123" s="8">
        <f>B106</f>
        <v>1.0067607967978613</v>
      </c>
      <c r="O123" s="13"/>
    </row>
    <row r="124" spans="1:15" ht="20">
      <c r="I124" s="18" t="s">
        <v>112</v>
      </c>
      <c r="J124" s="14">
        <f xml:space="preserve"> ((1/(2*J123^2)) * (J123^2 - J121^2 + J121*J122 + 2*J121*J123 - J122*J123) - J122^2/(6*J123^2))</f>
        <v>0.98953071455559538</v>
      </c>
      <c r="K124" s="13" t="s">
        <v>18</v>
      </c>
      <c r="M124" s="18" t="s">
        <v>112</v>
      </c>
      <c r="N124" s="14">
        <f xml:space="preserve"> (  ((2*N121 + N123 - N122) / (2*N123)) + ((N122 - N121)^3 - N121^3) / (6*N122*N123^2) )</f>
        <v>0.83220658468177477</v>
      </c>
      <c r="O124" s="13" t="s">
        <v>19</v>
      </c>
    </row>
    <row r="125" spans="1:15">
      <c r="I125" t="s">
        <v>163</v>
      </c>
      <c r="M125" t="s">
        <v>163</v>
      </c>
    </row>
    <row r="126" spans="1:15">
      <c r="I126" t="s">
        <v>163</v>
      </c>
      <c r="M126" t="s">
        <v>163</v>
      </c>
    </row>
    <row r="127" spans="1:15">
      <c r="I127" t="s">
        <v>163</v>
      </c>
      <c r="M127" t="s">
        <v>163</v>
      </c>
    </row>
    <row r="128" spans="1:15">
      <c r="I128" t="s">
        <v>163</v>
      </c>
      <c r="M128" t="s">
        <v>163</v>
      </c>
    </row>
    <row r="129" spans="1:17">
      <c r="A129" s="16" t="s">
        <v>100</v>
      </c>
      <c r="B129" s="16">
        <f>beta</f>
        <v>1</v>
      </c>
      <c r="I129" t="s">
        <v>163</v>
      </c>
      <c r="M129" t="s">
        <v>163</v>
      </c>
    </row>
    <row r="130" spans="1:17" ht="23">
      <c r="A130" t="s">
        <v>104</v>
      </c>
      <c r="F130" s="19"/>
      <c r="I130" t="s">
        <v>177</v>
      </c>
      <c r="K130" s="13"/>
      <c r="M130" t="s">
        <v>163</v>
      </c>
      <c r="O130" s="13"/>
      <c r="Q130" t="s">
        <v>116</v>
      </c>
    </row>
    <row r="131" spans="1:17">
      <c r="A131" t="s">
        <v>149</v>
      </c>
      <c r="I131" t="s">
        <v>163</v>
      </c>
      <c r="K131" s="13"/>
      <c r="M131" t="s">
        <v>163</v>
      </c>
      <c r="O131" s="13"/>
      <c r="Q131" t="b">
        <f>$F$151=0</f>
        <v>0</v>
      </c>
    </row>
    <row r="132" spans="1:17" ht="16" thickBot="1">
      <c r="I132" s="17" t="s">
        <v>156</v>
      </c>
      <c r="J132" s="13"/>
      <c r="K132" s="13"/>
      <c r="M132" s="17" t="s">
        <v>154</v>
      </c>
      <c r="N132" s="13"/>
      <c r="O132" s="13"/>
      <c r="Q132">
        <f>COUNT($B$133,$B$134,$B$136)</f>
        <v>3</v>
      </c>
    </row>
    <row r="133" spans="1:17" ht="22" thickTop="1" thickBot="1">
      <c r="A133" t="s">
        <v>0</v>
      </c>
      <c r="B133" s="22">
        <v>0.29434278421948745</v>
      </c>
      <c r="I133" s="13" t="s">
        <v>113</v>
      </c>
      <c r="J133" s="25" t="b">
        <f>AND(J136 &lt;=J135, J135&lt;=J137)</f>
        <v>1</v>
      </c>
      <c r="K133" s="13"/>
      <c r="M133" s="13" t="s">
        <v>113</v>
      </c>
      <c r="N133" s="25" t="b">
        <f>AND(N135 &lt;= N136, N136 &lt;= N137)</f>
        <v>1</v>
      </c>
      <c r="O133" s="13"/>
      <c r="Q133" t="b">
        <f>$B$134&lt;=$B$133</f>
        <v>1</v>
      </c>
    </row>
    <row r="134" spans="1:17" ht="21" thickTop="1">
      <c r="A134" t="s">
        <v>1</v>
      </c>
      <c r="B134" s="22">
        <v>0.23520485541449518</v>
      </c>
      <c r="I134" s="13" t="s">
        <v>10</v>
      </c>
      <c r="J134" s="13"/>
      <c r="K134" s="13"/>
      <c r="M134" s="13" t="s">
        <v>9</v>
      </c>
      <c r="N134" s="13"/>
      <c r="O134" s="13"/>
      <c r="Q134" t="b">
        <f>$B$136&gt;=1</f>
        <v>1</v>
      </c>
    </row>
    <row r="135" spans="1:17" ht="21" thickBot="1">
      <c r="A135" t="s">
        <v>2</v>
      </c>
      <c r="B135" s="28">
        <v>1</v>
      </c>
      <c r="C135" t="s">
        <v>29</v>
      </c>
      <c r="I135" s="8" t="s">
        <v>160</v>
      </c>
      <c r="J135" s="8">
        <f>B133</f>
        <v>0.29434278421948745</v>
      </c>
      <c r="K135" s="13"/>
      <c r="M135" s="8" t="s">
        <v>160</v>
      </c>
      <c r="N135" s="8">
        <f>B133</f>
        <v>0.29434278421948745</v>
      </c>
      <c r="O135" s="13"/>
      <c r="Q135">
        <f>{32767,32767,0.000001,0.01,FALSE,FALSE,TRUE,1,1,1,0.0001,TRUE}</f>
        <v>32767</v>
      </c>
    </row>
    <row r="136" spans="1:17" ht="21" thickTop="1">
      <c r="A136" t="s">
        <v>7</v>
      </c>
      <c r="B136" s="22">
        <v>1.0018754528273284</v>
      </c>
      <c r="I136" s="8" t="s">
        <v>161</v>
      </c>
      <c r="J136" s="8">
        <f>B134</f>
        <v>0.23520485541449518</v>
      </c>
      <c r="K136" s="13"/>
      <c r="M136" s="8" t="s">
        <v>161</v>
      </c>
      <c r="N136" s="8">
        <v>1</v>
      </c>
      <c r="O136" s="13"/>
      <c r="Q136">
        <f>{0,0,0,100,0,FALSE,TRUE,0.075,0,0,FALSE,30}</f>
        <v>0</v>
      </c>
    </row>
    <row r="137" spans="1:17">
      <c r="I137" s="8" t="s">
        <v>162</v>
      </c>
      <c r="J137" s="8">
        <f>B136</f>
        <v>1.0018754528273284</v>
      </c>
      <c r="K137" s="13"/>
      <c r="M137" s="8" t="s">
        <v>162</v>
      </c>
      <c r="N137" s="8">
        <f>B136</f>
        <v>1.0018754528273284</v>
      </c>
      <c r="O137" s="13"/>
    </row>
    <row r="138" spans="1:17" ht="20">
      <c r="A138" t="s">
        <v>13</v>
      </c>
      <c r="I138" s="18" t="s">
        <v>112</v>
      </c>
      <c r="J138" s="14">
        <f xml:space="preserve"> ((1/(2*J137^2)) * (J137^2 - J135^2 + J135*J136 + 2*J135*J137 - J136*J137) - J136^2/(6*J137^2))</f>
        <v>0.65855291801779126</v>
      </c>
      <c r="K138" s="13" t="s">
        <v>14</v>
      </c>
      <c r="M138" s="18" t="s">
        <v>112</v>
      </c>
      <c r="N138" s="14">
        <f xml:space="preserve"> (  ((2*N135 + N137 - N136) / (2*N137)) + ((N136 - N135)^3 - N135^3) / (6*N136*N137^2) )</f>
        <v>0.34883832907583767</v>
      </c>
      <c r="O138" s="13" t="s">
        <v>15</v>
      </c>
    </row>
    <row r="139" spans="1:17">
      <c r="B139">
        <f>J138</f>
        <v>0.65855291801779126</v>
      </c>
      <c r="C139" t="s">
        <v>14</v>
      </c>
      <c r="D139">
        <f>N138</f>
        <v>0.34883832907583767</v>
      </c>
      <c r="E139" t="s">
        <v>15</v>
      </c>
      <c r="I139" t="s">
        <v>163</v>
      </c>
      <c r="K139" s="13"/>
      <c r="M139" t="s">
        <v>163</v>
      </c>
      <c r="O139" s="13"/>
    </row>
    <row r="140" spans="1:17" ht="16" thickBot="1">
      <c r="A140" t="s">
        <v>106</v>
      </c>
      <c r="B140">
        <f>-beta + (1-B134)*(1+beta) + B134*(1 + 2*beta)*(1-B139)</f>
        <v>0.77052032381898961</v>
      </c>
      <c r="C140" t="s">
        <v>107</v>
      </c>
      <c r="D140">
        <f>1-D139</f>
        <v>0.65116167092416233</v>
      </c>
      <c r="E140" t="s">
        <v>117</v>
      </c>
      <c r="F140">
        <f>ABS(B140-D140)</f>
        <v>0.11935865289482728</v>
      </c>
      <c r="I140" s="17" t="s">
        <v>154</v>
      </c>
      <c r="J140" s="13"/>
      <c r="K140" s="13"/>
      <c r="M140" s="17" t="s">
        <v>163</v>
      </c>
      <c r="N140" s="13"/>
      <c r="O140" s="13"/>
    </row>
    <row r="141" spans="1:17" ht="22" thickTop="1" thickBot="1">
      <c r="I141" s="13" t="s">
        <v>113</v>
      </c>
      <c r="J141" s="25" t="b">
        <f>AND(J143 &lt;= J144, J144 &lt;= J145)</f>
        <v>1</v>
      </c>
      <c r="K141" s="13"/>
      <c r="M141" s="13" t="s">
        <v>163</v>
      </c>
      <c r="N141" s="16"/>
      <c r="O141" s="13"/>
    </row>
    <row r="142" spans="1:17" ht="16" thickTop="1">
      <c r="A142" t="s">
        <v>11</v>
      </c>
      <c r="I142" s="13" t="s">
        <v>9</v>
      </c>
      <c r="J142" s="13"/>
      <c r="K142" s="13"/>
      <c r="M142" s="13" t="s">
        <v>163</v>
      </c>
      <c r="N142" s="13"/>
      <c r="O142" s="13"/>
    </row>
    <row r="143" spans="1:17">
      <c r="B143">
        <f>J146</f>
        <v>0.58064516126701438</v>
      </c>
      <c r="C143" t="s">
        <v>16</v>
      </c>
      <c r="D143">
        <f>N146</f>
        <v>0</v>
      </c>
      <c r="E143" t="s">
        <v>17</v>
      </c>
      <c r="I143" s="8" t="s">
        <v>160</v>
      </c>
      <c r="J143" s="8">
        <f>B134</f>
        <v>0.23520485541449518</v>
      </c>
      <c r="K143" s="13"/>
      <c r="M143" s="13" t="s">
        <v>163</v>
      </c>
      <c r="N143" s="13"/>
      <c r="O143" s="13"/>
    </row>
    <row r="144" spans="1:17">
      <c r="A144" t="s">
        <v>108</v>
      </c>
      <c r="B144">
        <f>-beta + (B133*(1-B143) + (1-B135)*(1-D143))*(1 + 2*beta) / (B133+1-B135)</f>
        <v>0.25806451619895676</v>
      </c>
      <c r="C144" t="s">
        <v>109</v>
      </c>
      <c r="D144">
        <v>0</v>
      </c>
      <c r="E144" t="s">
        <v>118</v>
      </c>
      <c r="F144">
        <f>ABS(B144-D144)</f>
        <v>0.25806451619895676</v>
      </c>
      <c r="I144" s="8" t="s">
        <v>161</v>
      </c>
      <c r="J144" s="8">
        <f>B133</f>
        <v>0.29434278421948745</v>
      </c>
      <c r="K144" s="13"/>
      <c r="M144" s="13" t="s">
        <v>163</v>
      </c>
      <c r="N144" s="13"/>
      <c r="O144" s="13"/>
    </row>
    <row r="145" spans="1:17">
      <c r="I145" s="8" t="s">
        <v>162</v>
      </c>
      <c r="J145" s="8">
        <f>B136</f>
        <v>1.0018754528273284</v>
      </c>
      <c r="K145" s="13"/>
      <c r="M145" s="13" t="s">
        <v>163</v>
      </c>
      <c r="N145" s="13"/>
      <c r="O145" s="13"/>
    </row>
    <row r="146" spans="1:17" ht="20">
      <c r="A146" t="s">
        <v>12</v>
      </c>
      <c r="I146" s="18" t="s">
        <v>112</v>
      </c>
      <c r="J146" s="14">
        <f xml:space="preserve"> (  ((2*J143 + J145 - J144) / (2*J145)) + ((J144 - J143)^3 - J143^3) / (6*J144*J145^2) )</f>
        <v>0.58064516126701438</v>
      </c>
      <c r="K146" s="13" t="s">
        <v>16</v>
      </c>
      <c r="M146" s="18" t="s">
        <v>163</v>
      </c>
      <c r="N146" s="13">
        <v>0</v>
      </c>
      <c r="O146" s="13" t="s">
        <v>17</v>
      </c>
    </row>
    <row r="147" spans="1:17">
      <c r="B147">
        <f>J154</f>
        <v>0.99059278154151542</v>
      </c>
      <c r="C147" t="s">
        <v>18</v>
      </c>
      <c r="D147">
        <f>N154</f>
        <v>0.83302075895742866</v>
      </c>
      <c r="E147" t="s">
        <v>19</v>
      </c>
      <c r="I147" s="13" t="s">
        <v>163</v>
      </c>
      <c r="J147" s="13"/>
      <c r="K147" s="13"/>
      <c r="M147" t="s">
        <v>163</v>
      </c>
      <c r="O147" s="13"/>
    </row>
    <row r="148" spans="1:17" ht="16" thickBot="1">
      <c r="A148" t="s">
        <v>110</v>
      </c>
      <c r="B148">
        <f>-beta + (1-B134)*(1+beta) + B134*(1 + 2*beta)*(1 - B147)</f>
        <v>0.53622815954315084</v>
      </c>
      <c r="C148" t="s">
        <v>107</v>
      </c>
      <c r="D148">
        <f xml:space="preserve"> 1-D147</f>
        <v>0.16697924104257134</v>
      </c>
      <c r="E148" t="s">
        <v>119</v>
      </c>
      <c r="F148">
        <f>ABS(B148-D148)</f>
        <v>0.3692489185005795</v>
      </c>
      <c r="I148" s="17" t="s">
        <v>156</v>
      </c>
      <c r="J148" s="13"/>
      <c r="K148" s="13"/>
      <c r="M148" s="17" t="s">
        <v>154</v>
      </c>
      <c r="N148" s="13"/>
      <c r="O148" s="13"/>
    </row>
    <row r="149" spans="1:17" ht="22" thickTop="1" thickBot="1">
      <c r="I149" s="13" t="s">
        <v>113</v>
      </c>
      <c r="J149" s="25" t="b">
        <f>AND(J152 &lt;=J151, J151&lt;=J153)</f>
        <v>1</v>
      </c>
      <c r="K149" s="13"/>
      <c r="M149" s="13" t="s">
        <v>113</v>
      </c>
      <c r="N149" s="25" t="b">
        <f>AND(N151 &lt;= N152, N152 &lt;= N153)</f>
        <v>1</v>
      </c>
      <c r="O149" s="13"/>
    </row>
    <row r="150" spans="1:17" ht="16" thickTop="1">
      <c r="I150" s="13" t="s">
        <v>10</v>
      </c>
      <c r="J150" s="13"/>
      <c r="K150" s="13"/>
      <c r="M150" s="13" t="s">
        <v>9</v>
      </c>
      <c r="N150" s="13"/>
      <c r="O150" s="13"/>
    </row>
    <row r="151" spans="1:17">
      <c r="E151" t="s">
        <v>21</v>
      </c>
      <c r="F151">
        <f>SUM(F140,F144,F148)</f>
        <v>0.74667208759436354</v>
      </c>
      <c r="G151" t="s">
        <v>30</v>
      </c>
      <c r="I151" s="8" t="s">
        <v>160</v>
      </c>
      <c r="J151" s="8">
        <f>B135</f>
        <v>1</v>
      </c>
      <c r="K151" s="13"/>
      <c r="M151" s="8" t="s">
        <v>160</v>
      </c>
      <c r="N151" s="8">
        <f>B135</f>
        <v>1</v>
      </c>
      <c r="O151" s="13"/>
    </row>
    <row r="152" spans="1:17">
      <c r="I152" s="8" t="s">
        <v>161</v>
      </c>
      <c r="J152" s="8">
        <f>B134</f>
        <v>0.23520485541449518</v>
      </c>
      <c r="K152" s="13"/>
      <c r="M152" s="8" t="s">
        <v>161</v>
      </c>
      <c r="N152" s="8">
        <v>1</v>
      </c>
      <c r="O152" s="13"/>
    </row>
    <row r="153" spans="1:17">
      <c r="I153" s="8" t="s">
        <v>162</v>
      </c>
      <c r="J153" s="8">
        <f>B136</f>
        <v>1.0018754528273284</v>
      </c>
      <c r="K153" s="13"/>
      <c r="M153" s="8" t="s">
        <v>162</v>
      </c>
      <c r="N153" s="8">
        <f>B136</f>
        <v>1.0018754528273284</v>
      </c>
      <c r="O153" s="13"/>
    </row>
    <row r="154" spans="1:17" ht="20">
      <c r="I154" s="18" t="s">
        <v>112</v>
      </c>
      <c r="J154" s="14">
        <f xml:space="preserve"> ((1/(2*J153^2)) * (J153^2 - J151^2 + J151*J152 + 2*J151*J153 - J152*J153) - J152^2/(6*J153^2))</f>
        <v>0.99059278154151542</v>
      </c>
      <c r="K154" s="13" t="s">
        <v>18</v>
      </c>
      <c r="M154" s="18" t="s">
        <v>112</v>
      </c>
      <c r="N154" s="14">
        <f xml:space="preserve"> (  ((2*N151 + N153 - N152) / (2*N153)) + ((N152 - N151)^3 - N151^3) / (6*N152*N153^2) )</f>
        <v>0.83302075895742866</v>
      </c>
      <c r="O154" s="13" t="s">
        <v>19</v>
      </c>
    </row>
    <row r="155" spans="1:17">
      <c r="I155" t="s">
        <v>163</v>
      </c>
      <c r="M155" t="s">
        <v>163</v>
      </c>
    </row>
    <row r="156" spans="1:17">
      <c r="I156" t="s">
        <v>163</v>
      </c>
      <c r="M156" t="s">
        <v>163</v>
      </c>
    </row>
    <row r="157" spans="1:17" ht="20">
      <c r="A157" s="29" t="s">
        <v>180</v>
      </c>
      <c r="I157" t="s">
        <v>163</v>
      </c>
      <c r="M157" t="s">
        <v>163</v>
      </c>
    </row>
    <row r="158" spans="1:17">
      <c r="I158" t="s">
        <v>163</v>
      </c>
      <c r="M158" t="s">
        <v>163</v>
      </c>
    </row>
    <row r="159" spans="1:17">
      <c r="A159" s="16" t="s">
        <v>100</v>
      </c>
      <c r="B159" s="16">
        <f>beta</f>
        <v>1</v>
      </c>
      <c r="I159" t="s">
        <v>163</v>
      </c>
      <c r="M159" t="s">
        <v>163</v>
      </c>
    </row>
    <row r="160" spans="1:17" ht="23">
      <c r="A160" t="s">
        <v>104</v>
      </c>
      <c r="F160" s="19"/>
      <c r="I160" t="s">
        <v>177</v>
      </c>
      <c r="K160" s="13"/>
      <c r="M160" t="s">
        <v>163</v>
      </c>
      <c r="O160" s="13"/>
      <c r="Q160" t="s">
        <v>116</v>
      </c>
    </row>
    <row r="161" spans="1:17">
      <c r="A161" t="s">
        <v>150</v>
      </c>
      <c r="I161" t="s">
        <v>163</v>
      </c>
      <c r="K161" s="13"/>
      <c r="M161" t="s">
        <v>163</v>
      </c>
      <c r="O161" s="13"/>
      <c r="Q161" t="b">
        <f>$F$181=0</f>
        <v>0</v>
      </c>
    </row>
    <row r="162" spans="1:17" ht="16" thickBot="1">
      <c r="I162" s="17" t="s">
        <v>156</v>
      </c>
      <c r="J162" s="13"/>
      <c r="K162" s="13"/>
      <c r="M162" s="17" t="s">
        <v>167</v>
      </c>
      <c r="N162" s="13"/>
      <c r="O162" s="13"/>
      <c r="Q162">
        <f>COUNT($B$163,$B$164,$B$166)</f>
        <v>3</v>
      </c>
    </row>
    <row r="163" spans="1:17" ht="22" thickTop="1" thickBot="1">
      <c r="A163" t="s">
        <v>0</v>
      </c>
      <c r="B163" s="22">
        <v>0.2895085748890534</v>
      </c>
      <c r="I163" s="13" t="s">
        <v>113</v>
      </c>
      <c r="J163" s="25" t="b">
        <f>AND(J166 &lt;=J165, J165&lt;=J167)</f>
        <v>1</v>
      </c>
      <c r="K163" s="13"/>
      <c r="M163" s="13" t="s">
        <v>113</v>
      </c>
      <c r="N163" s="25" t="b">
        <f>AND(N165&lt;=N167, N167&lt;=N166, N166&lt;=N165+N167)</f>
        <v>1</v>
      </c>
      <c r="O163" s="13"/>
      <c r="Q163" t="b">
        <f>$B$164&lt;=$B$163</f>
        <v>1</v>
      </c>
    </row>
    <row r="164" spans="1:17" ht="21" thickTop="1">
      <c r="A164" t="s">
        <v>1</v>
      </c>
      <c r="B164" s="22">
        <v>0.22877525943584404</v>
      </c>
      <c r="I164" s="13" t="s">
        <v>10</v>
      </c>
      <c r="J164" s="13"/>
      <c r="K164" s="13"/>
      <c r="M164" s="13" t="s">
        <v>103</v>
      </c>
      <c r="N164" s="13"/>
      <c r="O164" s="13"/>
      <c r="Q164" t="b">
        <f>$B$166&lt;=1</f>
        <v>1</v>
      </c>
    </row>
    <row r="165" spans="1:17" ht="21" thickBot="1">
      <c r="A165" t="s">
        <v>2</v>
      </c>
      <c r="B165" s="28">
        <v>1</v>
      </c>
      <c r="C165" t="s">
        <v>29</v>
      </c>
      <c r="I165" s="8" t="s">
        <v>160</v>
      </c>
      <c r="J165" s="8">
        <f>B163</f>
        <v>0.2895085748890534</v>
      </c>
      <c r="K165" s="13"/>
      <c r="M165" s="13" t="s">
        <v>160</v>
      </c>
      <c r="N165" s="13">
        <f>B163</f>
        <v>0.2895085748890534</v>
      </c>
      <c r="O165" s="13"/>
      <c r="Q165">
        <f>{32767,32767,0.000001,0.01,FALSE,FALSE,TRUE,1,1,1,0.0001,TRUE}</f>
        <v>32767</v>
      </c>
    </row>
    <row r="166" spans="1:17" ht="21" thickTop="1">
      <c r="A166" t="s">
        <v>7</v>
      </c>
      <c r="B166" s="22">
        <v>0.98781993547813307</v>
      </c>
      <c r="I166" s="8" t="s">
        <v>161</v>
      </c>
      <c r="J166" s="8">
        <f>B164</f>
        <v>0.22877525943584404</v>
      </c>
      <c r="K166" s="13"/>
      <c r="M166" s="13" t="s">
        <v>161</v>
      </c>
      <c r="N166" s="13">
        <f>1</f>
        <v>1</v>
      </c>
      <c r="O166" s="13"/>
      <c r="Q166">
        <f>{0,0,0,100,0,FALSE,TRUE,0.075,0,0,FALSE,30}</f>
        <v>0</v>
      </c>
    </row>
    <row r="167" spans="1:17">
      <c r="I167" s="8" t="s">
        <v>162</v>
      </c>
      <c r="J167" s="8">
        <f>B166</f>
        <v>0.98781993547813307</v>
      </c>
      <c r="K167" s="13"/>
      <c r="M167" s="13" t="s">
        <v>3</v>
      </c>
      <c r="N167" s="13">
        <f>B166</f>
        <v>0.98781993547813307</v>
      </c>
      <c r="O167" s="13"/>
    </row>
    <row r="168" spans="1:17" ht="20">
      <c r="A168" t="s">
        <v>13</v>
      </c>
      <c r="I168" s="18" t="s">
        <v>112</v>
      </c>
      <c r="J168" s="14">
        <f xml:space="preserve"> ((1/(2*J167^2)) * (J167^2 - J165^2 + J165*J166 + 2*J165*J167 - J166*J167) - J166^2/(6*J167^2))</f>
        <v>0.65933122484685547</v>
      </c>
      <c r="K168" s="13" t="s">
        <v>14</v>
      </c>
      <c r="M168" s="18" t="s">
        <v>112</v>
      </c>
      <c r="N168" s="13">
        <f>(N167^3 - N165^3 + 3*N167*N165^2 +3*N167^2*N165) / (6 *N166*N167^2)</f>
        <v>0.34767073116914365</v>
      </c>
      <c r="O168" s="13" t="s">
        <v>15</v>
      </c>
    </row>
    <row r="169" spans="1:17">
      <c r="B169">
        <f>J168</f>
        <v>0.65933122484685547</v>
      </c>
      <c r="C169" t="s">
        <v>14</v>
      </c>
      <c r="D169">
        <f>N168</f>
        <v>0.34767073116914365</v>
      </c>
      <c r="E169" t="s">
        <v>15</v>
      </c>
      <c r="I169" t="s">
        <v>163</v>
      </c>
      <c r="K169" s="13"/>
      <c r="M169" t="s">
        <v>163</v>
      </c>
      <c r="O169" s="13"/>
    </row>
    <row r="170" spans="1:17" ht="16" thickBot="1">
      <c r="A170" t="s">
        <v>106</v>
      </c>
      <c r="B170">
        <f>-beta + (1-B164)*(1+beta) + B164*(1 + 2*beta)*(1-B169)</f>
        <v>0.77625924338036734</v>
      </c>
      <c r="C170" t="s">
        <v>107</v>
      </c>
      <c r="D170">
        <f>1-D169</f>
        <v>0.6523292688308564</v>
      </c>
      <c r="E170" t="s">
        <v>117</v>
      </c>
      <c r="F170">
        <f>ABS(B170-D170)</f>
        <v>0.12392997454951094</v>
      </c>
      <c r="I170" s="17" t="s">
        <v>154</v>
      </c>
      <c r="J170" s="13"/>
      <c r="K170" s="13"/>
      <c r="M170" s="17" t="s">
        <v>163</v>
      </c>
      <c r="N170" s="13"/>
      <c r="O170" s="13"/>
    </row>
    <row r="171" spans="1:17" ht="22" thickTop="1" thickBot="1">
      <c r="I171" s="13" t="s">
        <v>113</v>
      </c>
      <c r="J171" s="25" t="b">
        <f>AND(J173 &lt;= J174, J174 &lt;= J175)</f>
        <v>1</v>
      </c>
      <c r="K171" s="13"/>
      <c r="M171" s="13" t="s">
        <v>163</v>
      </c>
      <c r="N171" s="16"/>
      <c r="O171" s="13"/>
    </row>
    <row r="172" spans="1:17" ht="16" thickTop="1">
      <c r="A172" t="s">
        <v>11</v>
      </c>
      <c r="I172" s="13" t="s">
        <v>9</v>
      </c>
      <c r="J172" s="13"/>
      <c r="K172" s="13"/>
      <c r="M172" s="13" t="s">
        <v>163</v>
      </c>
      <c r="N172" s="13"/>
      <c r="O172" s="13"/>
    </row>
    <row r="173" spans="1:17">
      <c r="B173">
        <f>J176</f>
        <v>0.57812500148248791</v>
      </c>
      <c r="C173" t="s">
        <v>16</v>
      </c>
      <c r="D173">
        <f>N176</f>
        <v>0</v>
      </c>
      <c r="E173" t="s">
        <v>17</v>
      </c>
      <c r="I173" s="8" t="s">
        <v>160</v>
      </c>
      <c r="J173" s="8">
        <f>B164</f>
        <v>0.22877525943584404</v>
      </c>
      <c r="K173" s="13"/>
      <c r="M173" s="13" t="s">
        <v>163</v>
      </c>
      <c r="N173" s="13"/>
      <c r="O173" s="13"/>
    </row>
    <row r="174" spans="1:17">
      <c r="A174" t="s">
        <v>108</v>
      </c>
      <c r="B174">
        <f>-beta + (B163*(1-B173) + (1-B165)*(1-D173))*(1 + 2*beta) / (B163+1-B165)</f>
        <v>0.26562499555253649</v>
      </c>
      <c r="C174" t="s">
        <v>109</v>
      </c>
      <c r="D174">
        <v>0</v>
      </c>
      <c r="E174" t="s">
        <v>118</v>
      </c>
      <c r="F174">
        <f>ABS(B174-D174)</f>
        <v>0.26562499555253649</v>
      </c>
      <c r="I174" s="8" t="s">
        <v>161</v>
      </c>
      <c r="J174" s="8">
        <f>B163</f>
        <v>0.2895085748890534</v>
      </c>
      <c r="K174" s="13"/>
      <c r="M174" s="13" t="s">
        <v>163</v>
      </c>
      <c r="N174" s="13"/>
      <c r="O174" s="13"/>
    </row>
    <row r="175" spans="1:17">
      <c r="I175" s="8" t="s">
        <v>162</v>
      </c>
      <c r="J175" s="8">
        <f>B166</f>
        <v>0.98781993547813307</v>
      </c>
      <c r="K175" s="13"/>
      <c r="M175" s="13" t="s">
        <v>163</v>
      </c>
      <c r="N175" s="13"/>
      <c r="O175" s="13"/>
    </row>
    <row r="176" spans="1:17" ht="20">
      <c r="A176" t="s">
        <v>12</v>
      </c>
      <c r="I176" s="18" t="s">
        <v>112</v>
      </c>
      <c r="J176" s="14">
        <f xml:space="preserve"> (  ((2*J173 + J175 - J174) / (2*J175)) + ((J174 - J173)^3 - J173^3) / (6*J174*J175^2) )</f>
        <v>0.57812500148248791</v>
      </c>
      <c r="K176" s="13" t="s">
        <v>16</v>
      </c>
      <c r="M176" s="18" t="s">
        <v>163</v>
      </c>
      <c r="N176" s="13">
        <v>0</v>
      </c>
      <c r="O176" s="13" t="s">
        <v>17</v>
      </c>
    </row>
    <row r="177" spans="1:17">
      <c r="B177">
        <f>J184</f>
        <v>0.99241369021182557</v>
      </c>
      <c r="C177" t="s">
        <v>18</v>
      </c>
      <c r="D177">
        <f>N184</f>
        <v>0.8353633440869781</v>
      </c>
      <c r="E177" t="s">
        <v>19</v>
      </c>
      <c r="I177" s="13" t="s">
        <v>163</v>
      </c>
      <c r="J177" s="13"/>
      <c r="K177" s="13"/>
      <c r="M177" t="s">
        <v>163</v>
      </c>
      <c r="O177" s="13"/>
    </row>
    <row r="178" spans="1:17" ht="16" thickBot="1">
      <c r="A178" t="s">
        <v>110</v>
      </c>
      <c r="B178">
        <f>-beta + (1-B164)*(1+beta) + B164*(1 + 2*beta)*(1 - B177)</f>
        <v>0.54765616109816273</v>
      </c>
      <c r="C178" t="s">
        <v>107</v>
      </c>
      <c r="D178">
        <f xml:space="preserve"> 1-D177</f>
        <v>0.1646366559130219</v>
      </c>
      <c r="E178" t="s">
        <v>119</v>
      </c>
      <c r="F178">
        <f>ABS(B178-D178)</f>
        <v>0.38301950518514083</v>
      </c>
      <c r="I178" s="17" t="s">
        <v>168</v>
      </c>
      <c r="J178" s="13"/>
      <c r="K178" s="13"/>
      <c r="M178" s="17" t="s">
        <v>159</v>
      </c>
      <c r="N178" s="13"/>
      <c r="O178" s="13"/>
    </row>
    <row r="179" spans="1:17" ht="22" thickTop="1" thickBot="1">
      <c r="I179" s="13" t="s">
        <v>113</v>
      </c>
      <c r="J179" s="25" t="b">
        <f>AND(J182&lt;=J183, J183&lt;=J181,J181&lt;=J182+J183)</f>
        <v>1</v>
      </c>
      <c r="K179" s="13"/>
      <c r="M179" s="13" t="s">
        <v>113</v>
      </c>
      <c r="N179" s="25" t="b">
        <f>AND(N183&lt;=N181, N181&lt;=N182, N182 &lt;=N181+N183)</f>
        <v>1</v>
      </c>
      <c r="O179" s="13"/>
    </row>
    <row r="180" spans="1:17" ht="16" thickTop="1">
      <c r="I180" s="13" t="s">
        <v>10</v>
      </c>
      <c r="J180" s="13"/>
      <c r="K180" s="13"/>
      <c r="M180" s="13" t="s">
        <v>8</v>
      </c>
      <c r="N180" s="13"/>
      <c r="O180" s="13"/>
    </row>
    <row r="181" spans="1:17">
      <c r="E181" t="s">
        <v>21</v>
      </c>
      <c r="F181">
        <f>SUM(F170,F174,F178)</f>
        <v>0.77257447528718826</v>
      </c>
      <c r="G181" t="s">
        <v>30</v>
      </c>
      <c r="I181" s="13" t="s">
        <v>160</v>
      </c>
      <c r="J181" s="13">
        <f>B165</f>
        <v>1</v>
      </c>
      <c r="K181" s="13"/>
      <c r="M181" s="13" t="s">
        <v>160</v>
      </c>
      <c r="N181" s="13">
        <f>B165</f>
        <v>1</v>
      </c>
      <c r="O181" s="13"/>
    </row>
    <row r="182" spans="1:17">
      <c r="I182" s="13" t="s">
        <v>161</v>
      </c>
      <c r="J182" s="13">
        <f>B164</f>
        <v>0.22877525943584404</v>
      </c>
      <c r="K182" s="13"/>
      <c r="M182" s="13" t="s">
        <v>161</v>
      </c>
      <c r="N182" s="13">
        <f>1</f>
        <v>1</v>
      </c>
      <c r="O182" s="13"/>
    </row>
    <row r="183" spans="1:17">
      <c r="I183" s="13" t="s">
        <v>3</v>
      </c>
      <c r="J183" s="13">
        <f>B166</f>
        <v>0.98781993547813307</v>
      </c>
      <c r="K183" s="13"/>
      <c r="M183" s="13" t="s">
        <v>3</v>
      </c>
      <c r="N183" s="13">
        <f>B166</f>
        <v>0.98781993547813307</v>
      </c>
      <c r="O183" s="13"/>
    </row>
    <row r="184" spans="1:17" ht="20">
      <c r="I184" s="18" t="s">
        <v>112</v>
      </c>
      <c r="J184" s="13">
        <f>1 - (J182+J183-J181)^3/(6*J182*J183^2)</f>
        <v>0.99241369021182557</v>
      </c>
      <c r="K184" s="13" t="s">
        <v>18</v>
      </c>
      <c r="M184" s="18" t="s">
        <v>112</v>
      </c>
      <c r="N184" s="13">
        <f xml:space="preserve"> (N181+N183-N182) / N183 + (N181+N182-N183)*(N182-N181)/(2*N182*N183) + ((N182-N181)^3-N183^3)/(6*N182*N183^2)</f>
        <v>0.8353633440869781</v>
      </c>
      <c r="O184" s="13" t="s">
        <v>19</v>
      </c>
    </row>
    <row r="185" spans="1:17">
      <c r="I185" t="s">
        <v>163</v>
      </c>
      <c r="M185" t="s">
        <v>163</v>
      </c>
    </row>
    <row r="186" spans="1:17">
      <c r="I186" t="s">
        <v>163</v>
      </c>
      <c r="M186" t="s">
        <v>163</v>
      </c>
    </row>
    <row r="187" spans="1:17">
      <c r="A187" s="16" t="s">
        <v>100</v>
      </c>
      <c r="B187" s="16">
        <f>beta</f>
        <v>1</v>
      </c>
      <c r="I187" t="s">
        <v>163</v>
      </c>
      <c r="M187" t="s">
        <v>163</v>
      </c>
    </row>
    <row r="188" spans="1:17" ht="23">
      <c r="A188" t="s">
        <v>104</v>
      </c>
      <c r="F188" s="19"/>
      <c r="I188" t="s">
        <v>177</v>
      </c>
      <c r="K188" s="13"/>
      <c r="M188" t="s">
        <v>163</v>
      </c>
      <c r="O188" s="13"/>
      <c r="Q188" t="s">
        <v>116</v>
      </c>
    </row>
    <row r="189" spans="1:17">
      <c r="A189" t="s">
        <v>151</v>
      </c>
      <c r="I189" t="s">
        <v>163</v>
      </c>
      <c r="K189" s="13"/>
      <c r="M189" t="s">
        <v>163</v>
      </c>
      <c r="O189" s="13"/>
      <c r="Q189" t="b">
        <f>$F$209=0</f>
        <v>0</v>
      </c>
    </row>
    <row r="190" spans="1:17" ht="16" thickBot="1">
      <c r="I190" s="17" t="s">
        <v>156</v>
      </c>
      <c r="J190" s="13"/>
      <c r="K190" s="13"/>
      <c r="M190" s="17" t="s">
        <v>167</v>
      </c>
      <c r="N190" s="13"/>
      <c r="O190" s="13"/>
      <c r="Q190">
        <f>COUNT($B$191,$B$192,$B$194)</f>
        <v>3</v>
      </c>
    </row>
    <row r="191" spans="1:17" ht="22" thickTop="1" thickBot="1">
      <c r="A191" t="s">
        <v>0</v>
      </c>
      <c r="B191" s="22">
        <v>0.22650937334857807</v>
      </c>
      <c r="I191" s="13" t="s">
        <v>113</v>
      </c>
      <c r="J191" s="25" t="b">
        <f>AND(J194 &lt;=J193, J193&lt;=J195)</f>
        <v>1</v>
      </c>
      <c r="K191" s="13"/>
      <c r="M191" s="13" t="s">
        <v>113</v>
      </c>
      <c r="N191" s="25" t="b">
        <f>AND(N193&lt;=N195, N195&lt;=N194, N194&lt;=N193+N195)</f>
        <v>1</v>
      </c>
      <c r="O191" s="13"/>
      <c r="Q191" t="b">
        <f>$B$192&lt;=$B$191</f>
        <v>1</v>
      </c>
    </row>
    <row r="192" spans="1:17" ht="21" thickTop="1">
      <c r="A192" t="s">
        <v>1</v>
      </c>
      <c r="B192" s="22">
        <v>0.16911020422072362</v>
      </c>
      <c r="I192" s="13" t="s">
        <v>10</v>
      </c>
      <c r="J192" s="13"/>
      <c r="K192" s="13"/>
      <c r="M192" s="13" t="s">
        <v>103</v>
      </c>
      <c r="N192" s="13"/>
      <c r="O192" s="13"/>
      <c r="Q192" t="b">
        <f>$B$194&lt;=1</f>
        <v>1</v>
      </c>
    </row>
    <row r="193" spans="1:17" ht="21" thickBot="1">
      <c r="A193" t="s">
        <v>2</v>
      </c>
      <c r="B193" s="28">
        <v>1</v>
      </c>
      <c r="C193" t="s">
        <v>29</v>
      </c>
      <c r="I193" s="8" t="s">
        <v>160</v>
      </c>
      <c r="J193" s="8">
        <f>B191</f>
        <v>0.22650937334857807</v>
      </c>
      <c r="K193" s="13"/>
      <c r="M193" s="13" t="s">
        <v>160</v>
      </c>
      <c r="N193" s="13">
        <f>B191</f>
        <v>0.22650937334857807</v>
      </c>
      <c r="O193" s="13"/>
      <c r="Q193">
        <f>{32767,32767,0.000001,0.01,FALSE,FALSE,TRUE,1,1,1,0.0001,TRUE}</f>
        <v>32767</v>
      </c>
    </row>
    <row r="194" spans="1:17" ht="21" thickTop="1">
      <c r="A194" s="9" t="s">
        <v>7</v>
      </c>
      <c r="B194" s="22">
        <v>0.93991588425619454</v>
      </c>
      <c r="I194" s="8" t="s">
        <v>161</v>
      </c>
      <c r="J194" s="8">
        <f>B192</f>
        <v>0.16911020422072362</v>
      </c>
      <c r="K194" s="13"/>
      <c r="M194" s="13" t="s">
        <v>161</v>
      </c>
      <c r="N194" s="13">
        <f>1</f>
        <v>1</v>
      </c>
      <c r="O194" s="13"/>
      <c r="Q194">
        <f>{0,0,0,100,0,FALSE,TRUE,0.075,0,0,FALSE,30}</f>
        <v>0</v>
      </c>
    </row>
    <row r="195" spans="1:17">
      <c r="I195" s="8" t="s">
        <v>162</v>
      </c>
      <c r="J195" s="8">
        <f>B194</f>
        <v>0.93991588425619454</v>
      </c>
      <c r="K195" s="13"/>
      <c r="M195" s="13" t="s">
        <v>3</v>
      </c>
      <c r="N195" s="13">
        <f>B194</f>
        <v>0.93991588425619454</v>
      </c>
      <c r="O195" s="13"/>
    </row>
    <row r="196" spans="1:17" ht="20">
      <c r="A196" t="s">
        <v>13</v>
      </c>
      <c r="I196" s="18" t="s">
        <v>112</v>
      </c>
      <c r="J196" s="14">
        <f xml:space="preserve"> ((1/(2*J195^2)) * (J195^2 - J193^2 + J193*J194 + 2*J193*J195 - J194*J195) - J194^2/(6*J195^2))</f>
        <v>0.63827505444160826</v>
      </c>
      <c r="K196" s="13" t="s">
        <v>14</v>
      </c>
      <c r="M196" s="18" t="s">
        <v>112</v>
      </c>
      <c r="N196" s="13">
        <f>(N195^3 - N193^3 + 3*N195*N193^2 +3*N195^2*N193) / (6 *N194*N195^2)</f>
        <v>0.29500801781985231</v>
      </c>
      <c r="O196" s="13" t="s">
        <v>15</v>
      </c>
    </row>
    <row r="197" spans="1:17">
      <c r="B197">
        <f>J196</f>
        <v>0.63827505444160826</v>
      </c>
      <c r="C197" t="s">
        <v>14</v>
      </c>
      <c r="D197">
        <f>N196</f>
        <v>0.29500801781985231</v>
      </c>
      <c r="E197" t="s">
        <v>15</v>
      </c>
      <c r="I197" t="s">
        <v>163</v>
      </c>
      <c r="K197" s="13"/>
      <c r="M197" t="s">
        <v>163</v>
      </c>
      <c r="O197" s="13"/>
    </row>
    <row r="198" spans="1:17" ht="16" thickBot="1">
      <c r="A198" t="s">
        <v>106</v>
      </c>
      <c r="B198">
        <f>-beta + (1-B192)*(1+beta) + B192*(1 + 2*beta)*(1-B197)</f>
        <v>0.84529372980388195</v>
      </c>
      <c r="C198" t="s">
        <v>107</v>
      </c>
      <c r="D198">
        <f>1-D197</f>
        <v>0.70499198218014769</v>
      </c>
      <c r="E198" t="s">
        <v>117</v>
      </c>
      <c r="F198">
        <f>ABS(B198-D198)</f>
        <v>0.14030174762373426</v>
      </c>
      <c r="I198" s="17" t="s">
        <v>154</v>
      </c>
      <c r="J198" s="13"/>
      <c r="K198" s="13"/>
      <c r="M198" s="17" t="s">
        <v>163</v>
      </c>
      <c r="N198" s="13"/>
      <c r="O198" s="13"/>
    </row>
    <row r="199" spans="1:17" ht="22" thickTop="1" thickBot="1">
      <c r="I199" s="13" t="s">
        <v>113</v>
      </c>
      <c r="J199" s="25" t="b">
        <f>AND(J201 &lt;= J202, J202 &lt;= J203)</f>
        <v>1</v>
      </c>
      <c r="K199" s="13"/>
      <c r="M199" s="13" t="s">
        <v>163</v>
      </c>
      <c r="N199" s="16"/>
      <c r="O199" s="13"/>
    </row>
    <row r="200" spans="1:17" ht="16" thickTop="1">
      <c r="A200" t="s">
        <v>11</v>
      </c>
      <c r="I200" s="13" t="s">
        <v>9</v>
      </c>
      <c r="J200" s="13"/>
      <c r="K200" s="13"/>
      <c r="M200" s="13" t="s">
        <v>163</v>
      </c>
      <c r="N200" s="13"/>
      <c r="O200" s="13"/>
    </row>
    <row r="201" spans="1:17">
      <c r="B201">
        <f>J204</f>
        <v>0.55555554622891501</v>
      </c>
      <c r="C201" t="s">
        <v>16</v>
      </c>
      <c r="D201">
        <f>N204</f>
        <v>0</v>
      </c>
      <c r="E201" t="s">
        <v>17</v>
      </c>
      <c r="I201" s="8" t="s">
        <v>160</v>
      </c>
      <c r="J201" s="8">
        <f>B192</f>
        <v>0.16911020422072362</v>
      </c>
      <c r="K201" s="13"/>
      <c r="M201" s="13" t="s">
        <v>163</v>
      </c>
      <c r="N201" s="13"/>
      <c r="O201" s="13"/>
    </row>
    <row r="202" spans="1:17">
      <c r="A202" t="s">
        <v>108</v>
      </c>
      <c r="B202">
        <f>-beta + (B191*(1-B201) + (1-B193)*(1-D201))*(1 + 2*beta) / (B191+1-B193)</f>
        <v>0.33333336131325453</v>
      </c>
      <c r="C202" t="s">
        <v>109</v>
      </c>
      <c r="D202">
        <v>0</v>
      </c>
      <c r="E202" t="s">
        <v>118</v>
      </c>
      <c r="F202">
        <f>ABS(B202-D202)</f>
        <v>0.33333336131325453</v>
      </c>
      <c r="I202" s="8" t="s">
        <v>161</v>
      </c>
      <c r="J202" s="8">
        <f>B191</f>
        <v>0.22650937334857807</v>
      </c>
      <c r="K202" s="13"/>
      <c r="M202" s="13" t="s">
        <v>163</v>
      </c>
      <c r="N202" s="13"/>
      <c r="O202" s="13"/>
    </row>
    <row r="203" spans="1:17">
      <c r="I203" s="8" t="s">
        <v>162</v>
      </c>
      <c r="J203" s="8">
        <f>B194</f>
        <v>0.93991588425619454</v>
      </c>
      <c r="K203" s="13"/>
      <c r="M203" s="13" t="s">
        <v>163</v>
      </c>
      <c r="N203" s="13"/>
      <c r="O203" s="13"/>
    </row>
    <row r="204" spans="1:17" ht="20">
      <c r="A204" t="s">
        <v>12</v>
      </c>
      <c r="I204" s="18" t="s">
        <v>112</v>
      </c>
      <c r="J204" s="14">
        <f xml:space="preserve"> (  ((2*J201 + J203 - J202) / (2*J203)) + ((J202 - J201)^3 - J201^3) / (6*J202*J203^2) )</f>
        <v>0.55555554622891501</v>
      </c>
      <c r="K204" s="13" t="s">
        <v>16</v>
      </c>
      <c r="M204" s="18" t="s">
        <v>163</v>
      </c>
      <c r="N204" s="13">
        <v>0</v>
      </c>
      <c r="O204" s="13" t="s">
        <v>17</v>
      </c>
    </row>
    <row r="205" spans="1:17">
      <c r="B205">
        <f>J212</f>
        <v>0.99855425316226853</v>
      </c>
      <c r="C205" t="s">
        <v>18</v>
      </c>
      <c r="D205">
        <f>N212</f>
        <v>0.84334735262396765</v>
      </c>
      <c r="E205" t="s">
        <v>19</v>
      </c>
      <c r="I205" s="13" t="s">
        <v>163</v>
      </c>
      <c r="J205" s="13"/>
      <c r="K205" s="13"/>
      <c r="M205" t="s">
        <v>163</v>
      </c>
      <c r="O205" s="13"/>
    </row>
    <row r="206" spans="1:17" ht="16" thickBot="1">
      <c r="A206" t="s">
        <v>110</v>
      </c>
      <c r="B206">
        <f>-beta + (1-B192)*(1+beta) + B192*(1 + 2*beta)*(1 - B205)</f>
        <v>0.66251306318749337</v>
      </c>
      <c r="C206" t="s">
        <v>107</v>
      </c>
      <c r="D206">
        <f xml:space="preserve"> 1-D205</f>
        <v>0.15665264737603235</v>
      </c>
      <c r="E206" t="s">
        <v>119</v>
      </c>
      <c r="F206">
        <f>ABS(B206-D206)</f>
        <v>0.50586041581146102</v>
      </c>
      <c r="I206" s="17" t="s">
        <v>168</v>
      </c>
      <c r="J206" s="13"/>
      <c r="K206" s="13"/>
      <c r="M206" s="17" t="s">
        <v>159</v>
      </c>
      <c r="N206" s="13"/>
      <c r="O206" s="13"/>
    </row>
    <row r="207" spans="1:17" ht="22" thickTop="1" thickBot="1">
      <c r="I207" s="13" t="s">
        <v>113</v>
      </c>
      <c r="J207" s="25" t="b">
        <f>AND(J210&lt;=J211, J211&lt;=J209,J209&lt;=J210+J211)</f>
        <v>1</v>
      </c>
      <c r="K207" s="13"/>
      <c r="M207" s="13" t="s">
        <v>113</v>
      </c>
      <c r="N207" s="25" t="b">
        <f>AND(N211&lt;=N209, N209&lt;=N210, N210 &lt;=N209+N211)</f>
        <v>1</v>
      </c>
      <c r="O207" s="13"/>
    </row>
    <row r="208" spans="1:17" ht="16" thickTop="1">
      <c r="I208" s="13" t="s">
        <v>10</v>
      </c>
      <c r="J208" s="13"/>
      <c r="K208" s="13"/>
      <c r="M208" s="13" t="s">
        <v>8</v>
      </c>
      <c r="N208" s="13"/>
      <c r="O208" s="13"/>
    </row>
    <row r="209" spans="5:15">
      <c r="E209" t="s">
        <v>21</v>
      </c>
      <c r="F209">
        <f>SUM(F198,F202,F206)</f>
        <v>0.97949552474844981</v>
      </c>
      <c r="G209" t="s">
        <v>30</v>
      </c>
      <c r="I209" s="13" t="s">
        <v>160</v>
      </c>
      <c r="J209" s="13">
        <f>B193</f>
        <v>1</v>
      </c>
      <c r="K209" s="13"/>
      <c r="M209" s="13" t="s">
        <v>160</v>
      </c>
      <c r="N209" s="13">
        <f>B193</f>
        <v>1</v>
      </c>
      <c r="O209" s="13"/>
    </row>
    <row r="210" spans="5:15">
      <c r="I210" s="13" t="s">
        <v>161</v>
      </c>
      <c r="J210" s="13">
        <f>B192</f>
        <v>0.16911020422072362</v>
      </c>
      <c r="K210" s="13"/>
      <c r="M210" s="13" t="s">
        <v>161</v>
      </c>
      <c r="N210" s="13">
        <f>1</f>
        <v>1</v>
      </c>
      <c r="O210" s="13"/>
    </row>
    <row r="211" spans="5:15">
      <c r="I211" s="13" t="s">
        <v>3</v>
      </c>
      <c r="J211" s="13">
        <f>B194</f>
        <v>0.93991588425619454</v>
      </c>
      <c r="K211" s="13"/>
      <c r="M211" s="13" t="s">
        <v>3</v>
      </c>
      <c r="N211" s="13">
        <f>B194</f>
        <v>0.93991588425619454</v>
      </c>
      <c r="O211" s="13"/>
    </row>
    <row r="212" spans="5:15" ht="20">
      <c r="I212" s="18" t="s">
        <v>112</v>
      </c>
      <c r="J212" s="13">
        <f>1 - (J210+J211-J209)^3/(6*J210*J211^2)</f>
        <v>0.99855425316226853</v>
      </c>
      <c r="K212" s="13" t="s">
        <v>18</v>
      </c>
      <c r="M212" s="18" t="s">
        <v>112</v>
      </c>
      <c r="N212" s="13">
        <f xml:space="preserve"> (N209+N211-N210) / N211 + (N209+N210-N211)*(N210-N209)/(2*N210*N211) + ((N210-N209)^3-N211^3)/(6*N210*N211^2)</f>
        <v>0.84334735262396765</v>
      </c>
      <c r="O212" s="13" t="s">
        <v>19</v>
      </c>
    </row>
  </sheetData>
  <conditionalFormatting sqref="J19">
    <cfRule type="containsText" dxfId="69" priority="69" operator="containsText" text="FALSE">
      <formula>NOT(ISERROR(SEARCH("FALSE",J19)))</formula>
    </cfRule>
    <cfRule type="containsText" dxfId="68" priority="70" operator="containsText" text="TRUE">
      <formula>NOT(ISERROR(SEARCH("TRUE",J19)))</formula>
    </cfRule>
  </conditionalFormatting>
  <conditionalFormatting sqref="N19">
    <cfRule type="containsText" dxfId="67" priority="67" operator="containsText" text="FALSE">
      <formula>NOT(ISERROR(SEARCH("FALSE",N19)))</formula>
    </cfRule>
    <cfRule type="containsText" dxfId="66" priority="68" operator="containsText" text="TRUE">
      <formula>NOT(ISERROR(SEARCH("TRUE",N19)))</formula>
    </cfRule>
  </conditionalFormatting>
  <conditionalFormatting sqref="J27">
    <cfRule type="containsText" dxfId="65" priority="65" operator="containsText" text="FALSE">
      <formula>NOT(ISERROR(SEARCH("FALSE",J27)))</formula>
    </cfRule>
    <cfRule type="containsText" dxfId="64" priority="66" operator="containsText" text="TRUE">
      <formula>NOT(ISERROR(SEARCH("TRUE",J27)))</formula>
    </cfRule>
  </conditionalFormatting>
  <conditionalFormatting sqref="J35">
    <cfRule type="containsText" dxfId="63" priority="63" operator="containsText" text="FALSE">
      <formula>NOT(ISERROR(SEARCH("FALSE",J35)))</formula>
    </cfRule>
    <cfRule type="containsText" dxfId="62" priority="64" operator="containsText" text="TRUE">
      <formula>NOT(ISERROR(SEARCH("TRUE",J35)))</formula>
    </cfRule>
  </conditionalFormatting>
  <conditionalFormatting sqref="N35">
    <cfRule type="containsText" dxfId="61" priority="61" operator="containsText" text="FALSE">
      <formula>NOT(ISERROR(SEARCH("FALSE",N35)))</formula>
    </cfRule>
    <cfRule type="containsText" dxfId="60" priority="62" operator="containsText" text="TRUE">
      <formula>NOT(ISERROR(SEARCH("TRUE",N35)))</formula>
    </cfRule>
  </conditionalFormatting>
  <conditionalFormatting sqref="J47">
    <cfRule type="containsText" dxfId="59" priority="59" operator="containsText" text="FALSE">
      <formula>NOT(ISERROR(SEARCH("FALSE",J47)))</formula>
    </cfRule>
    <cfRule type="containsText" dxfId="58" priority="60" operator="containsText" text="TRUE">
      <formula>NOT(ISERROR(SEARCH("TRUE",J47)))</formula>
    </cfRule>
  </conditionalFormatting>
  <conditionalFormatting sqref="N47">
    <cfRule type="containsText" dxfId="57" priority="57" operator="containsText" text="FALSE">
      <formula>NOT(ISERROR(SEARCH("FALSE",N47)))</formula>
    </cfRule>
    <cfRule type="containsText" dxfId="56" priority="58" operator="containsText" text="TRUE">
      <formula>NOT(ISERROR(SEARCH("TRUE",N47)))</formula>
    </cfRule>
  </conditionalFormatting>
  <conditionalFormatting sqref="J55">
    <cfRule type="containsText" dxfId="55" priority="55" operator="containsText" text="FALSE">
      <formula>NOT(ISERROR(SEARCH("FALSE",J55)))</formula>
    </cfRule>
    <cfRule type="containsText" dxfId="54" priority="56" operator="containsText" text="TRUE">
      <formula>NOT(ISERROR(SEARCH("TRUE",J55)))</formula>
    </cfRule>
  </conditionalFormatting>
  <conditionalFormatting sqref="J63">
    <cfRule type="containsText" dxfId="53" priority="53" operator="containsText" text="FALSE">
      <formula>NOT(ISERROR(SEARCH("FALSE",J63)))</formula>
    </cfRule>
    <cfRule type="containsText" dxfId="52" priority="54" operator="containsText" text="TRUE">
      <formula>NOT(ISERROR(SEARCH("TRUE",J63)))</formula>
    </cfRule>
  </conditionalFormatting>
  <conditionalFormatting sqref="N63">
    <cfRule type="containsText" dxfId="51" priority="51" operator="containsText" text="FALSE">
      <formula>NOT(ISERROR(SEARCH("FALSE",N63)))</formula>
    </cfRule>
    <cfRule type="containsText" dxfId="50" priority="52" operator="containsText" text="TRUE">
      <formula>NOT(ISERROR(SEARCH("TRUE",N63)))</formula>
    </cfRule>
  </conditionalFormatting>
  <conditionalFormatting sqref="J75">
    <cfRule type="containsText" dxfId="49" priority="49" operator="containsText" text="FALSE">
      <formula>NOT(ISERROR(SEARCH("FALSE",J75)))</formula>
    </cfRule>
    <cfRule type="containsText" dxfId="48" priority="50" operator="containsText" text="TRUE">
      <formula>NOT(ISERROR(SEARCH("TRUE",J75)))</formula>
    </cfRule>
  </conditionalFormatting>
  <conditionalFormatting sqref="N75">
    <cfRule type="containsText" dxfId="47" priority="47" operator="containsText" text="FALSE">
      <formula>NOT(ISERROR(SEARCH("FALSE",N75)))</formula>
    </cfRule>
    <cfRule type="containsText" dxfId="46" priority="48" operator="containsText" text="TRUE">
      <formula>NOT(ISERROR(SEARCH("TRUE",N75)))</formula>
    </cfRule>
  </conditionalFormatting>
  <conditionalFormatting sqref="J83">
    <cfRule type="containsText" dxfId="45" priority="45" operator="containsText" text="FALSE">
      <formula>NOT(ISERROR(SEARCH("FALSE",J83)))</formula>
    </cfRule>
    <cfRule type="containsText" dxfId="44" priority="46" operator="containsText" text="TRUE">
      <formula>NOT(ISERROR(SEARCH("TRUE",J83)))</formula>
    </cfRule>
  </conditionalFormatting>
  <conditionalFormatting sqref="J91">
    <cfRule type="containsText" dxfId="43" priority="43" operator="containsText" text="FALSE">
      <formula>NOT(ISERROR(SEARCH("FALSE",J91)))</formula>
    </cfRule>
    <cfRule type="containsText" dxfId="42" priority="44" operator="containsText" text="TRUE">
      <formula>NOT(ISERROR(SEARCH("TRUE",J91)))</formula>
    </cfRule>
  </conditionalFormatting>
  <conditionalFormatting sqref="N91">
    <cfRule type="containsText" dxfId="41" priority="41" operator="containsText" text="FALSE">
      <formula>NOT(ISERROR(SEARCH("FALSE",N91)))</formula>
    </cfRule>
    <cfRule type="containsText" dxfId="40" priority="42" operator="containsText" text="TRUE">
      <formula>NOT(ISERROR(SEARCH("TRUE",N91)))</formula>
    </cfRule>
  </conditionalFormatting>
  <conditionalFormatting sqref="N103">
    <cfRule type="containsText" dxfId="39" priority="39" operator="containsText" text="FALSE">
      <formula>NOT(ISERROR(SEARCH("FALSE",N103)))</formula>
    </cfRule>
    <cfRule type="containsText" dxfId="38" priority="40" operator="containsText" text="TRUE">
      <formula>NOT(ISERROR(SEARCH("TRUE",N103)))</formula>
    </cfRule>
  </conditionalFormatting>
  <conditionalFormatting sqref="J103">
    <cfRule type="containsText" dxfId="37" priority="37" operator="containsText" text="FALSE">
      <formula>NOT(ISERROR(SEARCH("FALSE",J103)))</formula>
    </cfRule>
    <cfRule type="containsText" dxfId="36" priority="38" operator="containsText" text="TRUE">
      <formula>NOT(ISERROR(SEARCH("TRUE",J103)))</formula>
    </cfRule>
  </conditionalFormatting>
  <conditionalFormatting sqref="J111">
    <cfRule type="containsText" dxfId="35" priority="35" operator="containsText" text="FALSE">
      <formula>NOT(ISERROR(SEARCH("FALSE",J111)))</formula>
    </cfRule>
    <cfRule type="containsText" dxfId="34" priority="36" operator="containsText" text="TRUE">
      <formula>NOT(ISERROR(SEARCH("TRUE",J111)))</formula>
    </cfRule>
  </conditionalFormatting>
  <conditionalFormatting sqref="J119">
    <cfRule type="containsText" dxfId="33" priority="33" operator="containsText" text="FALSE">
      <formula>NOT(ISERROR(SEARCH("FALSE",J119)))</formula>
    </cfRule>
    <cfRule type="containsText" dxfId="32" priority="34" operator="containsText" text="TRUE">
      <formula>NOT(ISERROR(SEARCH("TRUE",J119)))</formula>
    </cfRule>
  </conditionalFormatting>
  <conditionalFormatting sqref="N119">
    <cfRule type="containsText" dxfId="31" priority="31" operator="containsText" text="FALSE">
      <formula>NOT(ISERROR(SEARCH("FALSE",N119)))</formula>
    </cfRule>
    <cfRule type="containsText" dxfId="30" priority="32" operator="containsText" text="TRUE">
      <formula>NOT(ISERROR(SEARCH("TRUE",N119)))</formula>
    </cfRule>
  </conditionalFormatting>
  <conditionalFormatting sqref="J133">
    <cfRule type="containsText" dxfId="29" priority="29" operator="containsText" text="FALSE">
      <formula>NOT(ISERROR(SEARCH("FALSE",J133)))</formula>
    </cfRule>
    <cfRule type="containsText" dxfId="28" priority="30" operator="containsText" text="TRUE">
      <formula>NOT(ISERROR(SEARCH("TRUE",J133)))</formula>
    </cfRule>
  </conditionalFormatting>
  <conditionalFormatting sqref="N133">
    <cfRule type="containsText" dxfId="27" priority="27" operator="containsText" text="FALSE">
      <formula>NOT(ISERROR(SEARCH("FALSE",N133)))</formula>
    </cfRule>
    <cfRule type="containsText" dxfId="26" priority="28" operator="containsText" text="TRUE">
      <formula>NOT(ISERROR(SEARCH("TRUE",N133)))</formula>
    </cfRule>
  </conditionalFormatting>
  <conditionalFormatting sqref="J141">
    <cfRule type="containsText" dxfId="25" priority="25" operator="containsText" text="FALSE">
      <formula>NOT(ISERROR(SEARCH("FALSE",J141)))</formula>
    </cfRule>
    <cfRule type="containsText" dxfId="24" priority="26" operator="containsText" text="TRUE">
      <formula>NOT(ISERROR(SEARCH("TRUE",J141)))</formula>
    </cfRule>
  </conditionalFormatting>
  <conditionalFormatting sqref="J149">
    <cfRule type="containsText" dxfId="23" priority="23" operator="containsText" text="FALSE">
      <formula>NOT(ISERROR(SEARCH("FALSE",J149)))</formula>
    </cfRule>
    <cfRule type="containsText" dxfId="22" priority="24" operator="containsText" text="TRUE">
      <formula>NOT(ISERROR(SEARCH("TRUE",J149)))</formula>
    </cfRule>
  </conditionalFormatting>
  <conditionalFormatting sqref="N149">
    <cfRule type="containsText" dxfId="21" priority="21" operator="containsText" text="FALSE">
      <formula>NOT(ISERROR(SEARCH("FALSE",N149)))</formula>
    </cfRule>
    <cfRule type="containsText" dxfId="20" priority="22" operator="containsText" text="TRUE">
      <formula>NOT(ISERROR(SEARCH("TRUE",N149)))</formula>
    </cfRule>
  </conditionalFormatting>
  <conditionalFormatting sqref="J163">
    <cfRule type="containsText" dxfId="19" priority="19" operator="containsText" text="FALSE">
      <formula>NOT(ISERROR(SEARCH("FALSE",J163)))</formula>
    </cfRule>
    <cfRule type="containsText" dxfId="18" priority="20" operator="containsText" text="TRUE">
      <formula>NOT(ISERROR(SEARCH("TRUE",J163)))</formula>
    </cfRule>
  </conditionalFormatting>
  <conditionalFormatting sqref="N163">
    <cfRule type="containsText" dxfId="17" priority="17" operator="containsText" text="FALSE">
      <formula>NOT(ISERROR(SEARCH("FALSE",N163)))</formula>
    </cfRule>
    <cfRule type="containsText" dxfId="16" priority="18" operator="containsText" text="TRUE">
      <formula>NOT(ISERROR(SEARCH("TRUE",N163)))</formula>
    </cfRule>
  </conditionalFormatting>
  <conditionalFormatting sqref="J171">
    <cfRule type="containsText" dxfId="15" priority="15" operator="containsText" text="FALSE">
      <formula>NOT(ISERROR(SEARCH("FALSE",J171)))</formula>
    </cfRule>
    <cfRule type="containsText" dxfId="14" priority="16" operator="containsText" text="TRUE">
      <formula>NOT(ISERROR(SEARCH("TRUE",J171)))</formula>
    </cfRule>
  </conditionalFormatting>
  <conditionalFormatting sqref="J179">
    <cfRule type="containsText" dxfId="13" priority="13" operator="containsText" text="FALSE">
      <formula>NOT(ISERROR(SEARCH("FALSE",J179)))</formula>
    </cfRule>
    <cfRule type="containsText" dxfId="12" priority="14" operator="containsText" text="TRUE">
      <formula>NOT(ISERROR(SEARCH("TRUE",J179)))</formula>
    </cfRule>
  </conditionalFormatting>
  <conditionalFormatting sqref="N179">
    <cfRule type="containsText" dxfId="11" priority="11" operator="containsText" text="FALSE">
      <formula>NOT(ISERROR(SEARCH("FALSE",N179)))</formula>
    </cfRule>
    <cfRule type="containsText" dxfId="10" priority="12" operator="containsText" text="TRUE">
      <formula>NOT(ISERROR(SEARCH("TRUE",N179)))</formula>
    </cfRule>
  </conditionalFormatting>
  <conditionalFormatting sqref="J191">
    <cfRule type="containsText" dxfId="9" priority="9" operator="containsText" text="FALSE">
      <formula>NOT(ISERROR(SEARCH("FALSE",J191)))</formula>
    </cfRule>
    <cfRule type="containsText" dxfId="8" priority="10" operator="containsText" text="TRUE">
      <formula>NOT(ISERROR(SEARCH("TRUE",J191)))</formula>
    </cfRule>
  </conditionalFormatting>
  <conditionalFormatting sqref="N191">
    <cfRule type="containsText" dxfId="7" priority="7" operator="containsText" text="FALSE">
      <formula>NOT(ISERROR(SEARCH("FALSE",N191)))</formula>
    </cfRule>
    <cfRule type="containsText" dxfId="6" priority="8" operator="containsText" text="TRUE">
      <formula>NOT(ISERROR(SEARCH("TRUE",N191)))</formula>
    </cfRule>
  </conditionalFormatting>
  <conditionalFormatting sqref="J199">
    <cfRule type="containsText" dxfId="5" priority="5" operator="containsText" text="FALSE">
      <formula>NOT(ISERROR(SEARCH("FALSE",J199)))</formula>
    </cfRule>
    <cfRule type="containsText" dxfId="4" priority="6" operator="containsText" text="TRUE">
      <formula>NOT(ISERROR(SEARCH("TRUE",J199)))</formula>
    </cfRule>
  </conditionalFormatting>
  <conditionalFormatting sqref="J207">
    <cfRule type="containsText" dxfId="3" priority="3" operator="containsText" text="FALSE">
      <formula>NOT(ISERROR(SEARCH("FALSE",J207)))</formula>
    </cfRule>
    <cfRule type="containsText" dxfId="2" priority="4" operator="containsText" text="TRUE">
      <formula>NOT(ISERROR(SEARCH("TRUE",J207)))</formula>
    </cfRule>
  </conditionalFormatting>
  <conditionalFormatting sqref="N207">
    <cfRule type="containsText" dxfId="1" priority="1" operator="containsText" text="FALSE">
      <formula>NOT(ISERROR(SEARCH("FALSE",N207)))</formula>
    </cfRule>
    <cfRule type="containsText" dxfId="0" priority="2" operator="containsText" text="TRUE">
      <formula>NOT(ISERROR(SEARCH("TRUE",N207)))</formula>
    </cfRule>
  </conditionalFormatting>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9:K149"/>
  <sheetViews>
    <sheetView workbookViewId="0">
      <selection activeCell="F2" sqref="F2"/>
    </sheetView>
  </sheetViews>
  <sheetFormatPr baseColWidth="10" defaultRowHeight="15" x14ac:dyDescent="0"/>
  <sheetData>
    <row r="9" spans="2:5">
      <c r="B9" t="s">
        <v>0</v>
      </c>
      <c r="C9" t="s">
        <v>1</v>
      </c>
      <c r="D9" t="s">
        <v>2</v>
      </c>
      <c r="E9" t="s">
        <v>3</v>
      </c>
    </row>
    <row r="10" spans="2:5">
      <c r="B10" s="7">
        <v>0.22222471466518734</v>
      </c>
      <c r="C10" s="7">
        <v>0.44444933156346955</v>
      </c>
      <c r="D10" s="14">
        <v>0.8888876376927286</v>
      </c>
      <c r="E10">
        <v>0.1</v>
      </c>
    </row>
    <row r="11" spans="2:5">
      <c r="B11" s="7">
        <v>0.27664829816760139</v>
      </c>
      <c r="C11" s="7">
        <v>0.47458005617695653</v>
      </c>
      <c r="D11" s="14">
        <v>0.90438370224863462</v>
      </c>
      <c r="E11">
        <v>0.5</v>
      </c>
    </row>
    <row r="12" spans="2:5">
      <c r="B12" s="7">
        <v>0.24852371521070662</v>
      </c>
      <c r="C12" s="7">
        <v>0.44307954112766834</v>
      </c>
      <c r="D12" s="14">
        <v>0.91803604338684275</v>
      </c>
      <c r="E12">
        <v>0.6</v>
      </c>
    </row>
    <row r="13" spans="2:5">
      <c r="B13" s="7">
        <v>0.26829359976153561</v>
      </c>
      <c r="C13" s="7">
        <v>0.4307869601028223</v>
      </c>
      <c r="D13" s="14">
        <v>0.93341292022200362</v>
      </c>
      <c r="E13">
        <v>0.71</v>
      </c>
    </row>
    <row r="14" spans="2:5">
      <c r="B14">
        <v>0.2806608369022589</v>
      </c>
      <c r="C14">
        <v>0.42896957586486195</v>
      </c>
      <c r="D14" s="8">
        <v>0.93811701114829671</v>
      </c>
      <c r="E14">
        <v>0.75</v>
      </c>
    </row>
    <row r="15" spans="2:5">
      <c r="B15" s="7">
        <v>0.2994702379371898</v>
      </c>
      <c r="C15" s="7">
        <v>0.42812604914781954</v>
      </c>
      <c r="D15" s="14">
        <v>0.9440528420697637</v>
      </c>
      <c r="E15">
        <v>0.8</v>
      </c>
    </row>
    <row r="16" spans="2:5">
      <c r="B16" s="7">
        <v>0.3455238419080866</v>
      </c>
      <c r="C16" s="7">
        <v>0.42990766498594651</v>
      </c>
      <c r="D16" s="14">
        <v>0.95781791458003873</v>
      </c>
      <c r="E16">
        <v>0.9</v>
      </c>
    </row>
    <row r="17" spans="2:11">
      <c r="B17" s="7">
        <v>0.40540759926638981</v>
      </c>
      <c r="C17" s="7">
        <v>0.43481131282217578</v>
      </c>
      <c r="D17" s="14">
        <v>0.97737117512671789</v>
      </c>
      <c r="E17">
        <v>1</v>
      </c>
    </row>
    <row r="18" spans="2:11">
      <c r="B18" s="11">
        <v>0.46188383017974177</v>
      </c>
      <c r="C18" s="11">
        <v>0.43970456030915717</v>
      </c>
      <c r="D18" s="15">
        <v>1</v>
      </c>
      <c r="E18" s="9">
        <v>1.0825816764420189</v>
      </c>
      <c r="H18">
        <v>0.26561089075887384</v>
      </c>
      <c r="I18">
        <v>0.43142240937987403</v>
      </c>
      <c r="J18" s="8">
        <v>0.93220716281866078</v>
      </c>
      <c r="K18">
        <v>0.7</v>
      </c>
    </row>
    <row r="19" spans="2:11">
      <c r="B19" s="11">
        <v>0.46585399032519292</v>
      </c>
      <c r="C19" s="11">
        <v>0.4448983690048024</v>
      </c>
      <c r="D19" s="14">
        <v>1</v>
      </c>
      <c r="E19" s="9">
        <v>1.1000000000000001</v>
      </c>
      <c r="H19" s="7">
        <v>0.26829359976153561</v>
      </c>
      <c r="I19" s="7">
        <v>0.4307869601028223</v>
      </c>
      <c r="J19" s="14">
        <v>0.93341292022200362</v>
      </c>
      <c r="K19">
        <v>0.71</v>
      </c>
    </row>
    <row r="20" spans="2:11">
      <c r="B20" s="11">
        <v>0.48410290871111805</v>
      </c>
      <c r="C20" s="11">
        <v>0.47227166433607787</v>
      </c>
      <c r="D20" s="14">
        <v>1</v>
      </c>
      <c r="E20" s="9">
        <v>1.2</v>
      </c>
      <c r="H20">
        <v>0.27115400573252552</v>
      </c>
      <c r="I20">
        <v>0.43022336738685552</v>
      </c>
      <c r="J20" s="8">
        <v>0.93460299179104012</v>
      </c>
      <c r="K20">
        <v>0.72</v>
      </c>
    </row>
    <row r="21" spans="2:11">
      <c r="B21" s="11">
        <v>0.52050306347782094</v>
      </c>
      <c r="C21" s="11">
        <v>0.54475860814696875</v>
      </c>
      <c r="D21" s="14">
        <v>1</v>
      </c>
      <c r="E21" s="9">
        <v>1.5</v>
      </c>
      <c r="H21">
        <v>0.27410002146376045</v>
      </c>
      <c r="I21">
        <v>0.42972919693262629</v>
      </c>
      <c r="J21" s="8">
        <v>0.93578596481208087</v>
      </c>
      <c r="K21">
        <v>0.73</v>
      </c>
    </row>
    <row r="22" spans="2:11">
      <c r="B22" s="11">
        <v>0.54711775282365505</v>
      </c>
      <c r="C22" s="11">
        <v>0.64822142005226169</v>
      </c>
      <c r="D22" s="14">
        <v>1</v>
      </c>
      <c r="E22" s="9">
        <v>2</v>
      </c>
      <c r="H22">
        <v>0.27731472711843624</v>
      </c>
      <c r="I22">
        <v>0.42933417653950506</v>
      </c>
      <c r="J22" s="8">
        <v>0.93694491950748948</v>
      </c>
      <c r="K22">
        <v>0.74</v>
      </c>
    </row>
    <row r="23" spans="2:11">
      <c r="B23" s="11">
        <v>0.54326012373602606</v>
      </c>
      <c r="C23" s="11">
        <v>0.82716531718633002</v>
      </c>
      <c r="D23" s="14">
        <v>1</v>
      </c>
      <c r="E23" s="9">
        <v>3</v>
      </c>
    </row>
    <row r="24" spans="2:11">
      <c r="B24" s="11">
        <v>0.50361612528932265</v>
      </c>
      <c r="C24" s="11">
        <v>0.98905903476167378</v>
      </c>
      <c r="D24" s="14">
        <v>1</v>
      </c>
      <c r="E24" s="9">
        <v>4</v>
      </c>
    </row>
    <row r="25" spans="2:11">
      <c r="B25" s="11">
        <v>0.49999995359843979</v>
      </c>
      <c r="C25" s="11">
        <v>1</v>
      </c>
      <c r="D25" s="14">
        <v>1</v>
      </c>
      <c r="E25" s="9">
        <v>10</v>
      </c>
    </row>
    <row r="29" spans="2:11" ht="20">
      <c r="B29" s="1" t="s">
        <v>35</v>
      </c>
    </row>
    <row r="31" spans="2:11">
      <c r="B31" t="s">
        <v>31</v>
      </c>
      <c r="C31" t="s">
        <v>32</v>
      </c>
      <c r="D31" t="s">
        <v>33</v>
      </c>
    </row>
    <row r="32" spans="2:11">
      <c r="B32">
        <v>0</v>
      </c>
      <c r="C32">
        <v>1.0905</v>
      </c>
      <c r="D32">
        <v>0.87919999999999998</v>
      </c>
    </row>
    <row r="33" spans="2:4">
      <c r="B33">
        <v>0.05</v>
      </c>
      <c r="C33">
        <v>1.0244</v>
      </c>
      <c r="D33">
        <v>0.85240000000000005</v>
      </c>
    </row>
    <row r="34" spans="2:4">
      <c r="B34">
        <v>0.1</v>
      </c>
      <c r="C34">
        <v>0.95330000000000004</v>
      </c>
      <c r="D34">
        <v>0.82240000000000002</v>
      </c>
    </row>
    <row r="35" spans="2:4">
      <c r="B35">
        <v>0.15</v>
      </c>
      <c r="C35">
        <v>0.87939999999999996</v>
      </c>
      <c r="D35">
        <v>0.78949999999999998</v>
      </c>
    </row>
    <row r="36" spans="2:4">
      <c r="B36">
        <v>0.2</v>
      </c>
      <c r="C36">
        <v>0.80349999999999999</v>
      </c>
      <c r="D36">
        <v>0.75390000000000001</v>
      </c>
    </row>
    <row r="37" spans="2:4">
      <c r="B37">
        <v>0.25</v>
      </c>
      <c r="C37">
        <v>0.72719999999999996</v>
      </c>
      <c r="D37">
        <v>0.71579999999999999</v>
      </c>
    </row>
    <row r="38" spans="2:4">
      <c r="B38">
        <v>0.3</v>
      </c>
      <c r="C38">
        <v>0.65229999999999999</v>
      </c>
      <c r="D38">
        <v>0.67549999999999999</v>
      </c>
    </row>
    <row r="39" spans="2:4">
      <c r="B39">
        <v>0.35</v>
      </c>
      <c r="C39">
        <v>0.5796</v>
      </c>
      <c r="D39">
        <v>0.63339999999999996</v>
      </c>
    </row>
    <row r="40" spans="2:4">
      <c r="B40">
        <v>0.4</v>
      </c>
      <c r="C40">
        <v>0.51090000000000002</v>
      </c>
      <c r="D40">
        <v>0.5897</v>
      </c>
    </row>
    <row r="41" spans="2:4">
      <c r="B41">
        <v>0.45</v>
      </c>
      <c r="C41">
        <v>0.44769999999999999</v>
      </c>
      <c r="D41">
        <v>0.54510000000000003</v>
      </c>
    </row>
    <row r="42" spans="2:4">
      <c r="B42">
        <v>0.5</v>
      </c>
      <c r="C42">
        <v>0.39079999999999998</v>
      </c>
      <c r="D42">
        <v>0.5</v>
      </c>
    </row>
    <row r="43" spans="2:4">
      <c r="B43">
        <v>0.55000000000000004</v>
      </c>
      <c r="C43">
        <v>0.3402</v>
      </c>
      <c r="D43">
        <v>0.45490000000000003</v>
      </c>
    </row>
    <row r="44" spans="2:4">
      <c r="B44">
        <v>0.6</v>
      </c>
      <c r="C44">
        <v>0.29580000000000001</v>
      </c>
      <c r="D44">
        <v>0.4103</v>
      </c>
    </row>
    <row r="45" spans="2:4">
      <c r="B45">
        <v>0.65</v>
      </c>
      <c r="C45">
        <v>0.25750000000000001</v>
      </c>
      <c r="D45">
        <v>0.36659999999999998</v>
      </c>
    </row>
    <row r="46" spans="2:4">
      <c r="B46">
        <v>0.7</v>
      </c>
      <c r="C46">
        <v>0.22570000000000001</v>
      </c>
      <c r="D46">
        <v>0.32440000000000002</v>
      </c>
    </row>
    <row r="47" spans="2:4">
      <c r="B47">
        <v>0.75</v>
      </c>
      <c r="C47">
        <v>0.19989999999999999</v>
      </c>
      <c r="D47">
        <v>0.28410000000000002</v>
      </c>
    </row>
    <row r="48" spans="2:4">
      <c r="B48">
        <v>0.8</v>
      </c>
      <c r="C48">
        <v>0.18</v>
      </c>
      <c r="D48">
        <v>0.246</v>
      </c>
    </row>
    <row r="49" spans="2:4">
      <c r="B49">
        <v>0.85</v>
      </c>
      <c r="C49">
        <v>0.16500000000000001</v>
      </c>
      <c r="D49">
        <v>0.21049999999999999</v>
      </c>
    </row>
    <row r="50" spans="2:4">
      <c r="B50">
        <v>0.9</v>
      </c>
      <c r="C50">
        <v>0.15440000000000001</v>
      </c>
      <c r="D50">
        <v>0.17749999999999999</v>
      </c>
    </row>
    <row r="51" spans="2:4">
      <c r="B51">
        <v>0.95</v>
      </c>
      <c r="C51">
        <v>0.14729999999999999</v>
      </c>
      <c r="D51">
        <v>0.14760000000000001</v>
      </c>
    </row>
    <row r="52" spans="2:4">
      <c r="B52">
        <v>1</v>
      </c>
      <c r="C52">
        <v>0.14299999999999999</v>
      </c>
      <c r="D52">
        <v>0.1208</v>
      </c>
    </row>
    <row r="54" spans="2:4">
      <c r="B54" t="s">
        <v>31</v>
      </c>
      <c r="C54" t="s">
        <v>34</v>
      </c>
    </row>
    <row r="55" spans="2:4">
      <c r="B55">
        <v>0</v>
      </c>
      <c r="C55">
        <v>0.40479999999999999</v>
      </c>
    </row>
    <row r="56" spans="2:4">
      <c r="B56">
        <v>0.05</v>
      </c>
      <c r="C56">
        <v>0.35720000000000002</v>
      </c>
    </row>
    <row r="57" spans="2:4">
      <c r="B57">
        <v>0.1</v>
      </c>
      <c r="C57">
        <v>0.30709999999999998</v>
      </c>
    </row>
    <row r="58" spans="2:4">
      <c r="B58">
        <v>0.15</v>
      </c>
      <c r="C58">
        <v>0.25590000000000002</v>
      </c>
    </row>
    <row r="59" spans="2:4">
      <c r="B59">
        <v>0.2</v>
      </c>
      <c r="C59">
        <v>0.2054</v>
      </c>
    </row>
    <row r="60" spans="2:4">
      <c r="B60">
        <v>0.25</v>
      </c>
      <c r="C60">
        <v>0.15690000000000001</v>
      </c>
    </row>
    <row r="61" spans="2:4">
      <c r="B61">
        <v>0.3</v>
      </c>
      <c r="C61">
        <v>0.1111</v>
      </c>
    </row>
    <row r="62" spans="2:4">
      <c r="B62">
        <v>0.35</v>
      </c>
      <c r="C62">
        <v>6.8699999999999997E-2</v>
      </c>
    </row>
    <row r="63" spans="2:4">
      <c r="B63">
        <v>0.4</v>
      </c>
      <c r="C63">
        <v>2.87E-2</v>
      </c>
    </row>
    <row r="64" spans="2:4">
      <c r="B64">
        <v>0.45</v>
      </c>
      <c r="C64">
        <v>-8.0999999999999996E-3</v>
      </c>
    </row>
    <row r="65" spans="1:5">
      <c r="B65">
        <v>0.5</v>
      </c>
      <c r="C65">
        <v>-4.2000000000000003E-2</v>
      </c>
    </row>
    <row r="66" spans="1:5">
      <c r="B66">
        <v>0.55000000000000004</v>
      </c>
      <c r="C66">
        <v>-7.3200000000000001E-2</v>
      </c>
    </row>
    <row r="67" spans="1:5">
      <c r="B67">
        <v>0.6</v>
      </c>
      <c r="C67">
        <v>-0.1013</v>
      </c>
    </row>
    <row r="68" spans="1:5">
      <c r="B68">
        <v>0.65</v>
      </c>
      <c r="C68">
        <v>-0.12659999999999999</v>
      </c>
    </row>
    <row r="69" spans="1:5">
      <c r="B69">
        <v>0.7</v>
      </c>
      <c r="C69">
        <v>-0.1487</v>
      </c>
    </row>
    <row r="70" spans="1:5">
      <c r="B70">
        <v>0.75</v>
      </c>
      <c r="C70">
        <v>-0.1681</v>
      </c>
    </row>
    <row r="71" spans="1:5">
      <c r="B71">
        <v>0.8</v>
      </c>
      <c r="C71">
        <v>-0.1852</v>
      </c>
    </row>
    <row r="72" spans="1:5">
      <c r="B72">
        <v>0.85</v>
      </c>
      <c r="C72">
        <v>-0.20069999999999999</v>
      </c>
    </row>
    <row r="73" spans="1:5">
      <c r="B73">
        <v>0.9</v>
      </c>
      <c r="C73">
        <v>-0.2152</v>
      </c>
    </row>
    <row r="74" spans="1:5">
      <c r="B74">
        <v>0.95</v>
      </c>
      <c r="C74">
        <v>-0.2296</v>
      </c>
    </row>
    <row r="75" spans="1:5">
      <c r="B75">
        <v>1</v>
      </c>
      <c r="C75">
        <v>-0.2437</v>
      </c>
    </row>
    <row r="79" spans="1:5">
      <c r="A79" t="s">
        <v>36</v>
      </c>
      <c r="B79" t="s">
        <v>37</v>
      </c>
      <c r="C79" t="s">
        <v>38</v>
      </c>
      <c r="D79" t="s">
        <v>39</v>
      </c>
    </row>
    <row r="80" spans="1:5">
      <c r="B80" t="s">
        <v>40</v>
      </c>
      <c r="C80" t="s">
        <v>41</v>
      </c>
      <c r="D80" t="s">
        <v>42</v>
      </c>
      <c r="E80" t="s">
        <v>43</v>
      </c>
    </row>
    <row r="81" spans="1:10">
      <c r="B81" t="s">
        <v>44</v>
      </c>
      <c r="C81" t="s">
        <v>45</v>
      </c>
      <c r="D81" t="s">
        <v>46</v>
      </c>
      <c r="E81" t="s">
        <v>47</v>
      </c>
    </row>
    <row r="82" spans="1:10">
      <c r="B82" t="s">
        <v>48</v>
      </c>
      <c r="C82" t="s">
        <v>49</v>
      </c>
      <c r="D82" t="s">
        <v>50</v>
      </c>
      <c r="E82" t="s">
        <v>51</v>
      </c>
    </row>
    <row r="83" spans="1:10">
      <c r="B83" t="s">
        <v>52</v>
      </c>
      <c r="C83" t="s">
        <v>53</v>
      </c>
      <c r="D83" t="s">
        <v>54</v>
      </c>
      <c r="E83" t="s">
        <v>55</v>
      </c>
    </row>
    <row r="84" spans="1:10">
      <c r="B84" t="s">
        <v>56</v>
      </c>
      <c r="C84" t="s">
        <v>57</v>
      </c>
      <c r="D84" t="s">
        <v>58</v>
      </c>
      <c r="E84" t="s">
        <v>59</v>
      </c>
    </row>
    <row r="85" spans="1:10">
      <c r="B85" t="s">
        <v>60</v>
      </c>
      <c r="C85" t="s">
        <v>61</v>
      </c>
      <c r="D85" t="s">
        <v>62</v>
      </c>
      <c r="E85" t="s">
        <v>63</v>
      </c>
    </row>
    <row r="86" spans="1:10">
      <c r="B86" t="s">
        <v>64</v>
      </c>
      <c r="C86" t="s">
        <v>65</v>
      </c>
      <c r="D86" t="s">
        <v>66</v>
      </c>
      <c r="E86" t="s">
        <v>67</v>
      </c>
    </row>
    <row r="87" spans="1:10">
      <c r="B87" t="s">
        <v>68</v>
      </c>
      <c r="C87" t="s">
        <v>69</v>
      </c>
      <c r="D87" t="s">
        <v>66</v>
      </c>
      <c r="E87" t="s">
        <v>70</v>
      </c>
    </row>
    <row r="88" spans="1:10">
      <c r="B88" t="s">
        <v>71</v>
      </c>
      <c r="C88" t="s">
        <v>72</v>
      </c>
      <c r="D88" t="s">
        <v>66</v>
      </c>
      <c r="E88" t="s">
        <v>73</v>
      </c>
    </row>
    <row r="89" spans="1:10">
      <c r="B89" t="s">
        <v>74</v>
      </c>
      <c r="C89" t="s">
        <v>75</v>
      </c>
      <c r="D89" t="s">
        <v>66</v>
      </c>
      <c r="E89" t="s">
        <v>76</v>
      </c>
    </row>
    <row r="90" spans="1:10">
      <c r="B90" t="s">
        <v>77</v>
      </c>
      <c r="C90" t="s">
        <v>78</v>
      </c>
      <c r="D90" t="s">
        <v>66</v>
      </c>
      <c r="E90" t="s">
        <v>79</v>
      </c>
    </row>
    <row r="91" spans="1:10">
      <c r="B91" t="s">
        <v>80</v>
      </c>
      <c r="C91" t="s">
        <v>81</v>
      </c>
      <c r="D91" t="s">
        <v>66</v>
      </c>
      <c r="E91" t="s">
        <v>82</v>
      </c>
    </row>
    <row r="92" spans="1:10">
      <c r="B92" t="s">
        <v>83</v>
      </c>
      <c r="C92" t="s">
        <v>84</v>
      </c>
      <c r="D92" t="s">
        <v>66</v>
      </c>
      <c r="E92" t="s">
        <v>85</v>
      </c>
    </row>
    <row r="93" spans="1:10">
      <c r="B93" t="s">
        <v>86</v>
      </c>
      <c r="C93" t="s">
        <v>66</v>
      </c>
      <c r="D93" t="s">
        <v>66</v>
      </c>
      <c r="E93" t="s">
        <v>87</v>
      </c>
      <c r="I93">
        <v>0.7</v>
      </c>
      <c r="J93">
        <v>0.52910999999999997</v>
      </c>
    </row>
    <row r="94" spans="1:10">
      <c r="B94" t="s">
        <v>86</v>
      </c>
      <c r="C94" t="s">
        <v>66</v>
      </c>
      <c r="D94" t="s">
        <v>66</v>
      </c>
      <c r="E94" t="s">
        <v>88</v>
      </c>
      <c r="I94">
        <v>0.71</v>
      </c>
      <c r="J94">
        <v>0.52915999999999996</v>
      </c>
    </row>
    <row r="95" spans="1:10">
      <c r="B95" t="s">
        <v>86</v>
      </c>
      <c r="C95" t="s">
        <v>66</v>
      </c>
      <c r="D95" t="s">
        <v>66</v>
      </c>
      <c r="E95" t="s">
        <v>89</v>
      </c>
      <c r="I95">
        <v>0.72</v>
      </c>
      <c r="J95">
        <v>0.52907000000000004</v>
      </c>
    </row>
    <row r="96" spans="1:10">
      <c r="A96" t="s">
        <v>90</v>
      </c>
      <c r="B96" t="s">
        <v>91</v>
      </c>
      <c r="C96" t="s">
        <v>92</v>
      </c>
      <c r="D96">
        <v>41</v>
      </c>
      <c r="I96">
        <v>0.73</v>
      </c>
      <c r="J96">
        <v>0.52905000000000002</v>
      </c>
    </row>
    <row r="97" spans="1:10">
      <c r="I97">
        <v>0.74</v>
      </c>
      <c r="J97">
        <v>0.52915000000000001</v>
      </c>
    </row>
    <row r="98" spans="1:10">
      <c r="A98" t="s">
        <v>93</v>
      </c>
      <c r="B98" t="s">
        <v>94</v>
      </c>
      <c r="D98" t="s">
        <v>96</v>
      </c>
      <c r="E98" t="s">
        <v>94</v>
      </c>
      <c r="I98">
        <v>0.75</v>
      </c>
      <c r="J98">
        <v>0.52910000000000001</v>
      </c>
    </row>
    <row r="99" spans="1:10">
      <c r="A99">
        <v>0.1</v>
      </c>
      <c r="B99">
        <v>0.55449999999999999</v>
      </c>
      <c r="D99">
        <v>3.3099999999999997E-2</v>
      </c>
      <c r="E99">
        <v>0.55449999999999999</v>
      </c>
    </row>
    <row r="100" spans="1:10">
      <c r="A100">
        <v>0.5</v>
      </c>
      <c r="B100">
        <v>0.53320000000000001</v>
      </c>
      <c r="D100">
        <v>0.1457</v>
      </c>
      <c r="E100">
        <v>0.53320000000000001</v>
      </c>
    </row>
    <row r="101" spans="1:10">
      <c r="A101">
        <v>0.6</v>
      </c>
      <c r="B101">
        <v>0.53032999999999997</v>
      </c>
      <c r="D101">
        <v>0.1699</v>
      </c>
      <c r="E101">
        <v>0.53032999999999997</v>
      </c>
    </row>
    <row r="102" spans="1:10">
      <c r="A102">
        <v>0.7</v>
      </c>
      <c r="B102">
        <v>0.52847</v>
      </c>
      <c r="D102">
        <v>0.19239999999999999</v>
      </c>
      <c r="E102">
        <v>0.52910999999999997</v>
      </c>
    </row>
    <row r="103" spans="1:10">
      <c r="A103">
        <v>0.71</v>
      </c>
      <c r="B103">
        <v>0.52842</v>
      </c>
      <c r="D103">
        <v>0.19439999999999999</v>
      </c>
      <c r="E103">
        <v>0.52915999999999996</v>
      </c>
    </row>
    <row r="104" spans="1:10">
      <c r="A104">
        <v>0.72</v>
      </c>
      <c r="B104">
        <v>0.52827999999999997</v>
      </c>
      <c r="D104">
        <v>0.19670000000000001</v>
      </c>
      <c r="E104">
        <v>0.52907000000000004</v>
      </c>
    </row>
    <row r="105" spans="1:10">
      <c r="A105">
        <v>0.73</v>
      </c>
      <c r="B105">
        <v>0.52920999999999996</v>
      </c>
      <c r="D105">
        <v>0.19869999999999999</v>
      </c>
      <c r="E105">
        <v>0.52905000000000002</v>
      </c>
      <c r="G105">
        <f>1-D105</f>
        <v>0.80130000000000001</v>
      </c>
    </row>
    <row r="106" spans="1:10">
      <c r="A106">
        <v>0.74</v>
      </c>
      <c r="B106" s="13">
        <v>0.52907999999999999</v>
      </c>
      <c r="D106">
        <v>0.20050000000000001</v>
      </c>
      <c r="E106">
        <v>0.52915000000000001</v>
      </c>
      <c r="G106">
        <f>1-D106</f>
        <v>0.79949999999999999</v>
      </c>
    </row>
    <row r="107" spans="1:10">
      <c r="A107">
        <v>0.75</v>
      </c>
      <c r="B107" s="13">
        <v>0.52927999999999997</v>
      </c>
      <c r="D107">
        <v>0.20279</v>
      </c>
      <c r="E107">
        <v>0.52910000000000001</v>
      </c>
    </row>
    <row r="108" spans="1:10">
      <c r="A108">
        <v>0.8</v>
      </c>
      <c r="B108">
        <v>0.52956999999999999</v>
      </c>
      <c r="D108">
        <v>0.21329999999999999</v>
      </c>
      <c r="E108">
        <v>0.52956999999999999</v>
      </c>
    </row>
    <row r="109" spans="1:10">
      <c r="A109">
        <v>0.9</v>
      </c>
      <c r="B109">
        <v>0.53168000000000004</v>
      </c>
      <c r="D109">
        <v>0.23180000000000001</v>
      </c>
      <c r="E109">
        <v>0.53168000000000004</v>
      </c>
    </row>
    <row r="110" spans="1:10">
      <c r="A110">
        <v>1</v>
      </c>
      <c r="B110">
        <v>0.53542000000000001</v>
      </c>
      <c r="D110">
        <v>0.25</v>
      </c>
      <c r="E110">
        <v>0.53542000000000001</v>
      </c>
    </row>
    <row r="111" spans="1:10">
      <c r="A111">
        <v>1.0826</v>
      </c>
      <c r="B111">
        <v>0.53974999999999995</v>
      </c>
      <c r="D111">
        <v>0.26400000000000001</v>
      </c>
      <c r="E111">
        <v>0.53974999999999995</v>
      </c>
    </row>
    <row r="112" spans="1:10">
      <c r="A112">
        <v>1.1000000000000001</v>
      </c>
      <c r="B112">
        <v>0.54066000000000003</v>
      </c>
      <c r="D112">
        <v>0.26679999999999998</v>
      </c>
      <c r="E112">
        <v>0.54066000000000003</v>
      </c>
    </row>
    <row r="113" spans="1:5">
      <c r="A113">
        <v>1.2</v>
      </c>
      <c r="B113">
        <v>0.54557</v>
      </c>
      <c r="D113">
        <v>0.28039999999999998</v>
      </c>
      <c r="E113">
        <v>0.54557</v>
      </c>
    </row>
    <row r="114" spans="1:5">
      <c r="A114">
        <v>1.5</v>
      </c>
      <c r="B114">
        <v>0.55720000000000003</v>
      </c>
      <c r="D114">
        <v>0.32500000000000001</v>
      </c>
      <c r="E114">
        <v>0.55720000000000003</v>
      </c>
    </row>
    <row r="115" spans="1:5">
      <c r="A115">
        <v>2</v>
      </c>
      <c r="B115">
        <v>0.56737000000000004</v>
      </c>
      <c r="D115">
        <v>0.3543</v>
      </c>
      <c r="E115">
        <v>0.56737000000000004</v>
      </c>
    </row>
    <row r="116" spans="1:5">
      <c r="A116">
        <v>3</v>
      </c>
      <c r="B116">
        <v>0.56854000000000005</v>
      </c>
      <c r="D116">
        <v>0.3982</v>
      </c>
      <c r="E116">
        <v>0.56854000000000005</v>
      </c>
    </row>
    <row r="117" spans="1:5">
      <c r="A117">
        <v>4</v>
      </c>
      <c r="B117">
        <v>0.55827000000000004</v>
      </c>
      <c r="D117">
        <v>0.4219</v>
      </c>
      <c r="E117">
        <v>0.55827000000000004</v>
      </c>
    </row>
    <row r="118" spans="1:5">
      <c r="A118">
        <v>10</v>
      </c>
      <c r="B118">
        <v>0.52895000000000003</v>
      </c>
      <c r="D118">
        <v>0.46689999999999998</v>
      </c>
      <c r="E118">
        <v>0.52895000000000003</v>
      </c>
    </row>
    <row r="119" spans="1:5">
      <c r="A119">
        <v>25</v>
      </c>
      <c r="B119">
        <v>0.51615</v>
      </c>
      <c r="D119">
        <v>0.48459999999999998</v>
      </c>
      <c r="E119">
        <v>0.51615</v>
      </c>
    </row>
    <row r="120" spans="1:5">
      <c r="A120">
        <v>100</v>
      </c>
      <c r="B120">
        <v>0.51336000000000004</v>
      </c>
      <c r="D120">
        <v>0.4884</v>
      </c>
      <c r="E120">
        <v>0.51336000000000004</v>
      </c>
    </row>
    <row r="121" spans="1:5">
      <c r="A121" t="s">
        <v>95</v>
      </c>
    </row>
    <row r="126" spans="1:5" ht="20">
      <c r="A126" s="1" t="s">
        <v>99</v>
      </c>
    </row>
    <row r="127" spans="1:5">
      <c r="A127" t="s">
        <v>97</v>
      </c>
    </row>
    <row r="128" spans="1:5">
      <c r="A128" s="9" t="s">
        <v>0</v>
      </c>
      <c r="B128" s="9">
        <v>0.19544789241146387</v>
      </c>
      <c r="C128" s="9"/>
    </row>
    <row r="129" spans="1:6">
      <c r="A129" s="9" t="s">
        <v>1</v>
      </c>
      <c r="B129" s="9">
        <v>0.14149675505874293</v>
      </c>
      <c r="C129" s="9"/>
    </row>
    <row r="130" spans="1:6">
      <c r="A130" s="9" t="s">
        <v>2</v>
      </c>
      <c r="B130" s="10">
        <v>1</v>
      </c>
      <c r="C130" s="10"/>
    </row>
    <row r="131" spans="1:6">
      <c r="A131" s="9" t="s">
        <v>7</v>
      </c>
      <c r="B131" s="9">
        <v>0.90769573666241332</v>
      </c>
      <c r="C131" s="9"/>
      <c r="D131" s="12"/>
    </row>
    <row r="133" spans="1:6">
      <c r="A133" t="s">
        <v>98</v>
      </c>
    </row>
    <row r="134" spans="1:6">
      <c r="A134" s="9" t="s">
        <v>0</v>
      </c>
      <c r="B134" s="9">
        <v>0.46188383017974177</v>
      </c>
    </row>
    <row r="135" spans="1:6">
      <c r="A135" s="9" t="s">
        <v>1</v>
      </c>
      <c r="B135" s="9">
        <v>0.43970456030915717</v>
      </c>
    </row>
    <row r="136" spans="1:6">
      <c r="A136" s="9" t="s">
        <v>2</v>
      </c>
      <c r="B136" s="10">
        <v>1</v>
      </c>
    </row>
    <row r="137" spans="1:6">
      <c r="A137" s="9" t="s">
        <v>7</v>
      </c>
      <c r="B137" s="9">
        <v>1.0825816764420189</v>
      </c>
    </row>
    <row r="139" spans="1:6">
      <c r="A139" s="9" t="s">
        <v>102</v>
      </c>
      <c r="D139" s="9"/>
      <c r="E139" s="9"/>
      <c r="F139" s="9"/>
    </row>
    <row r="140" spans="1:6">
      <c r="A140" s="9" t="s">
        <v>0</v>
      </c>
      <c r="B140" s="9">
        <v>0.55469208569821293</v>
      </c>
      <c r="D140" s="9"/>
      <c r="E140" s="9"/>
      <c r="F140" s="9"/>
    </row>
    <row r="141" spans="1:6">
      <c r="A141" s="9" t="s">
        <v>1</v>
      </c>
      <c r="B141" s="9">
        <v>0.60844085746361043</v>
      </c>
      <c r="D141" s="10"/>
      <c r="E141" s="10"/>
      <c r="F141" s="10"/>
    </row>
    <row r="142" spans="1:6">
      <c r="A142" s="9" t="s">
        <v>2</v>
      </c>
      <c r="B142" s="10">
        <v>1</v>
      </c>
      <c r="D142" s="9"/>
      <c r="E142" s="9"/>
      <c r="F142" s="9"/>
    </row>
    <row r="143" spans="1:6">
      <c r="A143" s="9" t="s">
        <v>7</v>
      </c>
      <c r="B143" s="9">
        <v>1.0720273439770578</v>
      </c>
    </row>
    <row r="145" spans="1:2">
      <c r="A145" s="9" t="s">
        <v>101</v>
      </c>
    </row>
    <row r="146" spans="1:2">
      <c r="A146" s="9" t="s">
        <v>0</v>
      </c>
      <c r="B146" s="9">
        <v>0.59177672375122614</v>
      </c>
    </row>
    <row r="147" spans="1:2">
      <c r="A147" s="9" t="s">
        <v>1</v>
      </c>
      <c r="B147" s="9">
        <v>0.71802740952934652</v>
      </c>
    </row>
    <row r="148" spans="1:2">
      <c r="A148" s="9" t="s">
        <v>2</v>
      </c>
      <c r="B148" s="10">
        <v>1</v>
      </c>
    </row>
    <row r="149" spans="1:2">
      <c r="A149" s="9" t="s">
        <v>7</v>
      </c>
      <c r="B149" s="9">
        <v>1.0280980050073123</v>
      </c>
    </row>
  </sheetData>
  <sortState ref="B3:E14">
    <sortCondition ref="E3:E14"/>
  </sortState>
  <phoneticPr fontId="15" type="noConversion"/>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Instructions</vt:lpstr>
      <vt:lpstr>Calc boxes</vt:lpstr>
      <vt:lpstr>r &lt;= 1</vt:lpstr>
      <vt:lpstr>r &gt; 1.0</vt:lpstr>
      <vt:lpstr>Betas</vt:lpstr>
      <vt:lpstr>Results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Jack</dc:creator>
  <cp:lastModifiedBy>Jack</cp:lastModifiedBy>
  <cp:lastPrinted>2014-09-08T22:14:58Z</cp:lastPrinted>
  <dcterms:created xsi:type="dcterms:W3CDTF">2014-01-21T22:32:42Z</dcterms:created>
  <dcterms:modified xsi:type="dcterms:W3CDTF">2015-08-25T23:12:21Z</dcterms:modified>
</cp:coreProperties>
</file>