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5240" yWindow="1260" windowWidth="40215" windowHeight="159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G18" i="1"/>
  <c r="C18" i="1"/>
  <c r="B18" i="1"/>
  <c r="J17" i="1"/>
  <c r="G17" i="1"/>
  <c r="C17" i="1"/>
  <c r="B17" i="1"/>
  <c r="B21" i="1"/>
  <c r="C21" i="1"/>
  <c r="F21" i="1"/>
  <c r="K23" i="1"/>
  <c r="J23" i="1"/>
  <c r="G23" i="1"/>
  <c r="F23" i="1"/>
  <c r="C23" i="1"/>
  <c r="B23" i="1"/>
  <c r="K22" i="1"/>
  <c r="J22" i="1"/>
  <c r="G22" i="1"/>
  <c r="F22" i="1"/>
  <c r="C22" i="1"/>
  <c r="B22" i="1"/>
  <c r="K19" i="1"/>
  <c r="J19" i="1"/>
  <c r="G19" i="1"/>
  <c r="F19" i="1"/>
  <c r="C19" i="1"/>
  <c r="B19" i="1"/>
  <c r="K16" i="1"/>
  <c r="J16" i="1"/>
  <c r="G16" i="1"/>
  <c r="F16" i="1"/>
  <c r="C16" i="1"/>
  <c r="B16" i="1"/>
  <c r="J15" i="1"/>
  <c r="C15" i="1"/>
  <c r="B15" i="1"/>
  <c r="K14" i="1"/>
  <c r="J14" i="1"/>
  <c r="G14" i="1"/>
  <c r="F14" i="1"/>
  <c r="C14" i="1"/>
  <c r="B14" i="1"/>
  <c r="K13" i="1"/>
  <c r="J13" i="1"/>
  <c r="G13" i="1"/>
  <c r="F13" i="1"/>
  <c r="C13" i="1"/>
  <c r="B13" i="1"/>
  <c r="K12" i="1"/>
  <c r="J12" i="1"/>
  <c r="G12" i="1"/>
  <c r="F12" i="1"/>
  <c r="C12" i="1"/>
  <c r="B12" i="1"/>
  <c r="K11" i="1"/>
  <c r="J11" i="1"/>
  <c r="G11" i="1"/>
  <c r="F11" i="1"/>
  <c r="C11" i="1"/>
  <c r="B11" i="1"/>
  <c r="K10" i="1"/>
  <c r="J10" i="1"/>
  <c r="G10" i="1"/>
  <c r="F10" i="1"/>
  <c r="C10" i="1"/>
  <c r="B10" i="1"/>
  <c r="K9" i="1"/>
  <c r="J9" i="1"/>
  <c r="G9" i="1"/>
  <c r="F9" i="1"/>
  <c r="C9" i="1"/>
  <c r="B9" i="1"/>
  <c r="J7" i="1"/>
  <c r="G7" i="1"/>
  <c r="C7" i="1"/>
  <c r="B7" i="1"/>
  <c r="G5" i="1"/>
  <c r="J4" i="1"/>
  <c r="G4" i="1"/>
  <c r="C4" i="1"/>
  <c r="B4" i="1"/>
  <c r="K3" i="1"/>
  <c r="J3" i="1"/>
  <c r="G3" i="1"/>
  <c r="F3" i="1"/>
  <c r="C3" i="1"/>
  <c r="B3" i="1"/>
</calcChain>
</file>

<file path=xl/sharedStrings.xml><?xml version="1.0" encoding="utf-8"?>
<sst xmlns="http://schemas.openxmlformats.org/spreadsheetml/2006/main" count="39" uniqueCount="39">
  <si>
    <t>BEER</t>
    <phoneticPr fontId="0" type="noConversion"/>
  </si>
  <si>
    <t>FG</t>
    <phoneticPr fontId="0" type="noConversion"/>
  </si>
  <si>
    <t>IBU</t>
    <phoneticPr fontId="0" type="noConversion"/>
  </si>
  <si>
    <t>SRM</t>
    <phoneticPr fontId="0" type="noConversion"/>
  </si>
  <si>
    <t>LBS 
GRAIN</t>
    <phoneticPr fontId="0" type="noConversion"/>
  </si>
  <si>
    <t>LBS DRY
HOPS</t>
    <phoneticPr fontId="0" type="noConversion"/>
  </si>
  <si>
    <t>LBS 
YEAST</t>
    <phoneticPr fontId="0" type="noConversion"/>
  </si>
  <si>
    <t>FERM 
TIME</t>
    <phoneticPr fontId="0" type="noConversion"/>
  </si>
  <si>
    <t>FERM 
TEMP</t>
    <phoneticPr fontId="0" type="noConversion"/>
  </si>
  <si>
    <t>San Diego Amber</t>
    <phoneticPr fontId="0" type="noConversion"/>
  </si>
  <si>
    <t>San Diego Gold</t>
    <phoneticPr fontId="0" type="noConversion"/>
  </si>
  <si>
    <t>80 Shilling Scottish Ale</t>
  </si>
  <si>
    <t>American Stout</t>
    <phoneticPr fontId="0" type="noConversion"/>
  </si>
  <si>
    <t>Belgian Tripel</t>
    <phoneticPr fontId="0" type="noConversion"/>
  </si>
  <si>
    <t>Berliner Weisse</t>
    <phoneticPr fontId="0" type="noConversion"/>
  </si>
  <si>
    <t>Blueberry Wheat</t>
    <phoneticPr fontId="0" type="noConversion"/>
  </si>
  <si>
    <t>Dark and Stark Weizenbock</t>
    <phoneticPr fontId="0" type="noConversion"/>
  </si>
  <si>
    <t>El Hefe Hefeweizen</t>
    <phoneticPr fontId="0" type="noConversion"/>
  </si>
  <si>
    <t>Glasgow Kiss Wee Heavy</t>
  </si>
  <si>
    <t>Infinitude Double IPA</t>
    <phoneticPr fontId="0" type="noConversion"/>
  </si>
  <si>
    <t>Lakshmi Imperial Red</t>
  </si>
  <si>
    <t>Monster Mash Imperial Porter</t>
    <phoneticPr fontId="0" type="noConversion"/>
  </si>
  <si>
    <t>Old Nicks Winter Warmer</t>
    <phoneticPr fontId="0" type="noConversion"/>
  </si>
  <si>
    <t>Old Town Nut Brown</t>
    <phoneticPr fontId="0" type="noConversion"/>
  </si>
  <si>
    <t>Pale in Drop D Session Ale</t>
    <phoneticPr fontId="0" type="noConversion"/>
  </si>
  <si>
    <t>San Diego IPA</t>
    <phoneticPr fontId="0" type="noConversion"/>
  </si>
  <si>
    <t>Saxon Old Ale</t>
  </si>
  <si>
    <t>SDXP Extra Pale Ale</t>
    <phoneticPr fontId="0" type="noConversion"/>
  </si>
  <si>
    <t>Uncle Fritz Alt</t>
    <phoneticPr fontId="0" type="noConversion"/>
  </si>
  <si>
    <t>Welter Wit</t>
  </si>
  <si>
    <t>SCALING (1-5)</t>
    <phoneticPr fontId="0" type="noConversion"/>
  </si>
  <si>
    <t>OG - Original Gravity (measurement of density of liquid, aka sugar content, compared to water before yeast is added)</t>
    <phoneticPr fontId="0" type="noConversion"/>
  </si>
  <si>
    <t>FG - Final Gravity (measurement of density of liquid, aka sugar content, compared to water once fermentation is complete)</t>
    <phoneticPr fontId="0" type="noConversion"/>
  </si>
  <si>
    <t>IBU - International Bitterness Unit</t>
    <phoneticPr fontId="0" type="noConversion"/>
  </si>
  <si>
    <t>SRM - Standard Reference Method (color)</t>
    <phoneticPr fontId="0" type="noConversion"/>
  </si>
  <si>
    <t>FERM - fermentation</t>
    <phoneticPr fontId="0" type="noConversion"/>
  </si>
  <si>
    <t>OG</t>
  </si>
  <si>
    <t>LBS BOIL HOPS</t>
  </si>
  <si>
    <t>COST / KEG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</si>
</sst>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6"/>
      <name val="Verdana"/>
      <family val="2"/>
    </font>
    <font>
      <sz val="10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2" fontId="0" fillId="0" borderId="0" xfId="0" applyNumberFormat="1"/>
    <xf numFmtId="1" fontId="0" fillId="0" borderId="0" xfId="0" applyNumberFormat="1"/>
    <xf numFmtId="2" fontId="2" fillId="0" borderId="0" xfId="0" applyNumberFormat="1" applyFont="1"/>
    <xf numFmtId="0" fontId="2" fillId="0" borderId="0" xfId="0" applyFont="1" applyAlignment="1">
      <alignment horizontal="right"/>
    </xf>
    <xf numFmtId="164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="200" zoomScaleNormal="200" workbookViewId="0">
      <selection activeCell="L27" sqref="L27"/>
    </sheetView>
  </sheetViews>
  <sheetFormatPr defaultColWidth="10.125" defaultRowHeight="15.75" x14ac:dyDescent="0.25"/>
  <cols>
    <col min="1" max="1" width="26.875" customWidth="1"/>
  </cols>
  <sheetData>
    <row r="1" spans="1:14" s="8" customFormat="1" ht="31.5" x14ac:dyDescent="0.25">
      <c r="A1" s="7" t="s">
        <v>0</v>
      </c>
      <c r="B1" s="8" t="s">
        <v>36</v>
      </c>
      <c r="C1" s="8" t="s">
        <v>1</v>
      </c>
      <c r="D1" s="8" t="s">
        <v>2</v>
      </c>
      <c r="E1" s="8" t="s">
        <v>3</v>
      </c>
      <c r="F1" s="9" t="s">
        <v>4</v>
      </c>
      <c r="G1" s="9" t="s">
        <v>37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38</v>
      </c>
      <c r="N1" s="10"/>
    </row>
    <row r="2" spans="1:14" x14ac:dyDescent="0.25">
      <c r="N2" s="1"/>
    </row>
    <row r="3" spans="1:14" x14ac:dyDescent="0.25">
      <c r="A3" t="s">
        <v>11</v>
      </c>
      <c r="B3" s="2">
        <f>(12.25+14.75+13.5)/3</f>
        <v>13.5</v>
      </c>
      <c r="C3" s="2">
        <f>(4+4.25+3.5)/3</f>
        <v>3.9166666666666665</v>
      </c>
      <c r="D3">
        <v>18</v>
      </c>
      <c r="E3">
        <v>17</v>
      </c>
      <c r="F3" s="3">
        <f>(462+512+537)/3</f>
        <v>503.66666666666669</v>
      </c>
      <c r="G3" s="2">
        <f>(3+1.75+1.38)/3</f>
        <v>2.0433333333333334</v>
      </c>
      <c r="H3" s="2">
        <v>0</v>
      </c>
      <c r="I3">
        <v>0.99</v>
      </c>
      <c r="J3" s="3">
        <f>(10+12+10)/3</f>
        <v>10.666666666666666</v>
      </c>
      <c r="K3" s="3">
        <f>(59+65+67)/3</f>
        <v>63.666666666666664</v>
      </c>
      <c r="L3" s="2">
        <v>20.91</v>
      </c>
      <c r="N3" s="1"/>
    </row>
    <row r="4" spans="1:14" x14ac:dyDescent="0.25">
      <c r="A4" t="s">
        <v>12</v>
      </c>
      <c r="B4" s="2">
        <f>(16.5+15.5+17)/3</f>
        <v>16.333333333333332</v>
      </c>
      <c r="C4" s="2">
        <f>(4+4.5+5)/3</f>
        <v>4.5</v>
      </c>
      <c r="D4">
        <v>38</v>
      </c>
      <c r="E4">
        <v>45</v>
      </c>
      <c r="F4">
        <v>610</v>
      </c>
      <c r="G4" s="2">
        <f>(3+3+4)/3</f>
        <v>3.3333333333333335</v>
      </c>
      <c r="H4" s="2">
        <v>0</v>
      </c>
      <c r="I4" s="2">
        <v>1.5</v>
      </c>
      <c r="J4" s="3">
        <f>(13+9+9)/3</f>
        <v>10.333333333333334</v>
      </c>
      <c r="K4" s="3">
        <v>66</v>
      </c>
      <c r="L4" s="2">
        <v>30.42</v>
      </c>
      <c r="N4" s="4"/>
    </row>
    <row r="5" spans="1:14" x14ac:dyDescent="0.25">
      <c r="A5" t="s">
        <v>13</v>
      </c>
      <c r="B5" s="2">
        <v>18.2</v>
      </c>
      <c r="C5" s="2">
        <v>1.75</v>
      </c>
      <c r="D5">
        <v>30</v>
      </c>
      <c r="E5">
        <v>7</v>
      </c>
      <c r="F5">
        <v>640</v>
      </c>
      <c r="G5" s="2">
        <f>104/16</f>
        <v>6.5</v>
      </c>
      <c r="H5" s="2">
        <v>0</v>
      </c>
      <c r="I5" s="2">
        <v>2.2000000000000002</v>
      </c>
      <c r="J5">
        <v>10</v>
      </c>
      <c r="K5" s="3">
        <v>68</v>
      </c>
      <c r="L5" s="2">
        <v>50.49</v>
      </c>
      <c r="N5" s="1"/>
    </row>
    <row r="6" spans="1:14" x14ac:dyDescent="0.25">
      <c r="A6" t="s">
        <v>14</v>
      </c>
      <c r="B6" s="2">
        <v>8</v>
      </c>
      <c r="C6" s="2">
        <v>2.5</v>
      </c>
      <c r="D6">
        <v>4</v>
      </c>
      <c r="E6">
        <v>2</v>
      </c>
      <c r="F6">
        <v>300</v>
      </c>
      <c r="G6" s="2">
        <v>3.5</v>
      </c>
      <c r="H6" s="2">
        <v>0</v>
      </c>
      <c r="I6" s="2">
        <v>1.1000000000000001</v>
      </c>
      <c r="J6">
        <v>17</v>
      </c>
      <c r="K6" s="3">
        <v>63</v>
      </c>
      <c r="L6" s="2">
        <v>19.690000000000001</v>
      </c>
      <c r="N6" s="4"/>
    </row>
    <row r="7" spans="1:14" x14ac:dyDescent="0.25">
      <c r="A7" t="s">
        <v>15</v>
      </c>
      <c r="B7" s="2">
        <f>(12.5+11.5+11.75)/3</f>
        <v>11.916666666666666</v>
      </c>
      <c r="C7" s="2">
        <f>(2+2.5+2.5)/3</f>
        <v>2.3333333333333335</v>
      </c>
      <c r="D7">
        <v>14</v>
      </c>
      <c r="E7">
        <v>3</v>
      </c>
      <c r="F7">
        <v>450</v>
      </c>
      <c r="G7" s="2">
        <f>(2+2+2.5)/3</f>
        <v>2.1666666666666665</v>
      </c>
      <c r="H7" s="2">
        <v>0</v>
      </c>
      <c r="I7" s="2">
        <v>1.1000000000000001</v>
      </c>
      <c r="J7" s="3">
        <f>(10+11+11)/3</f>
        <v>10.666666666666666</v>
      </c>
      <c r="K7" s="3">
        <v>66</v>
      </c>
      <c r="L7" s="2">
        <v>28.1</v>
      </c>
      <c r="N7" s="1"/>
    </row>
    <row r="8" spans="1:14" x14ac:dyDescent="0.25">
      <c r="A8" t="s">
        <v>16</v>
      </c>
      <c r="B8" s="2">
        <v>15.5</v>
      </c>
      <c r="C8" s="2">
        <v>2.5</v>
      </c>
      <c r="D8">
        <v>25</v>
      </c>
      <c r="E8">
        <v>21</v>
      </c>
      <c r="F8">
        <v>660</v>
      </c>
      <c r="G8" s="2">
        <v>4</v>
      </c>
      <c r="H8" s="2">
        <v>0</v>
      </c>
      <c r="I8" s="2">
        <v>2.2000000000000002</v>
      </c>
      <c r="J8">
        <v>13</v>
      </c>
      <c r="K8" s="3">
        <v>69</v>
      </c>
      <c r="L8" s="2">
        <v>37.08</v>
      </c>
      <c r="N8" s="1"/>
    </row>
    <row r="9" spans="1:14" x14ac:dyDescent="0.25">
      <c r="A9" t="s">
        <v>17</v>
      </c>
      <c r="B9" s="2">
        <f>(12+12+11.25)/3</f>
        <v>11.75</v>
      </c>
      <c r="C9" s="2">
        <f>(2+2.5+2.25)/3</f>
        <v>2.25</v>
      </c>
      <c r="D9">
        <v>8</v>
      </c>
      <c r="E9">
        <v>4</v>
      </c>
      <c r="F9" s="3">
        <f>(450+425+450)/3</f>
        <v>441.66666666666669</v>
      </c>
      <c r="G9" s="2">
        <f>(1.44+2+1.25)/3</f>
        <v>1.5633333333333332</v>
      </c>
      <c r="H9" s="2">
        <v>0</v>
      </c>
      <c r="I9" s="2">
        <v>1.1000000000000001</v>
      </c>
      <c r="J9" s="3">
        <f>(8+6+9)/3</f>
        <v>7.666666666666667</v>
      </c>
      <c r="K9" s="3">
        <f>(71+71+71)/3</f>
        <v>71</v>
      </c>
      <c r="L9" s="2">
        <v>19.84</v>
      </c>
      <c r="N9" s="4"/>
    </row>
    <row r="10" spans="1:14" x14ac:dyDescent="0.25">
      <c r="A10" t="s">
        <v>18</v>
      </c>
      <c r="B10" s="2">
        <f>(21.25+21.6+22.5)/3</f>
        <v>21.783333333333331</v>
      </c>
      <c r="C10" s="2">
        <f>(6+6+4.5)/3</f>
        <v>5.5</v>
      </c>
      <c r="D10">
        <v>34</v>
      </c>
      <c r="E10">
        <v>23</v>
      </c>
      <c r="F10" s="3">
        <f>(797+847+847)/3</f>
        <v>830.33333333333337</v>
      </c>
      <c r="G10" s="2">
        <f>(3+2.08+1.5)/3</f>
        <v>2.1933333333333334</v>
      </c>
      <c r="H10" s="2">
        <v>0</v>
      </c>
      <c r="I10" s="2">
        <v>2.2000000000000002</v>
      </c>
      <c r="J10">
        <f>(14+19+12)/3</f>
        <v>15</v>
      </c>
      <c r="K10" s="3">
        <f>(66+66+68)/3</f>
        <v>66.666666666666671</v>
      </c>
      <c r="L10" s="2">
        <v>38.200000000000003</v>
      </c>
      <c r="N10" s="4"/>
    </row>
    <row r="11" spans="1:14" x14ac:dyDescent="0.25">
      <c r="A11" t="s">
        <v>19</v>
      </c>
      <c r="B11" s="2">
        <f>(17.5+17.25+18)/3</f>
        <v>17.583333333333332</v>
      </c>
      <c r="C11" s="2">
        <f>(3+3+3.5)/3</f>
        <v>3.1666666666666665</v>
      </c>
      <c r="D11">
        <v>85</v>
      </c>
      <c r="E11">
        <v>7</v>
      </c>
      <c r="F11">
        <f>(715+715+715)/3</f>
        <v>715</v>
      </c>
      <c r="G11" s="2">
        <f>(11+11+11)/3</f>
        <v>11</v>
      </c>
      <c r="H11" s="2">
        <v>25</v>
      </c>
      <c r="I11" s="2">
        <v>2.1</v>
      </c>
      <c r="J11">
        <f>(21+22+20)/3</f>
        <v>21</v>
      </c>
      <c r="K11" s="3">
        <f>(66)</f>
        <v>66</v>
      </c>
      <c r="L11" s="2">
        <v>64.17</v>
      </c>
      <c r="N11" s="4"/>
    </row>
    <row r="12" spans="1:14" x14ac:dyDescent="0.25">
      <c r="A12" t="s">
        <v>20</v>
      </c>
      <c r="B12" s="2">
        <f>(19.75+20+21)/3</f>
        <v>20.25</v>
      </c>
      <c r="C12" s="2">
        <f>(3.5+5+4)/3</f>
        <v>4.166666666666667</v>
      </c>
      <c r="D12">
        <v>66</v>
      </c>
      <c r="E12">
        <v>17</v>
      </c>
      <c r="F12" s="3">
        <f>(815+815+820)/3</f>
        <v>816.66666666666663</v>
      </c>
      <c r="G12" s="2">
        <f>(14+14+14)/3</f>
        <v>14</v>
      </c>
      <c r="H12" s="2">
        <v>6</v>
      </c>
      <c r="I12">
        <v>1.65</v>
      </c>
      <c r="J12">
        <f>(13+13+10)/3</f>
        <v>12</v>
      </c>
      <c r="K12" s="3">
        <f>(68+66+66)/3</f>
        <v>66.666666666666671</v>
      </c>
      <c r="L12" s="2">
        <v>43.71</v>
      </c>
      <c r="N12" s="5"/>
    </row>
    <row r="13" spans="1:14" x14ac:dyDescent="0.25">
      <c r="A13" t="s">
        <v>21</v>
      </c>
      <c r="B13" s="2">
        <f>(19.25+20+20.5)/3</f>
        <v>19.916666666666668</v>
      </c>
      <c r="C13" s="2">
        <f>(4.5+4+6)/3</f>
        <v>4.833333333333333</v>
      </c>
      <c r="D13">
        <v>56</v>
      </c>
      <c r="E13">
        <v>37</v>
      </c>
      <c r="F13">
        <f>(1000+795+704)/3</f>
        <v>833</v>
      </c>
      <c r="G13" s="2">
        <f>(3+6.5+4.75)/3</f>
        <v>4.75</v>
      </c>
      <c r="H13" s="2">
        <v>0</v>
      </c>
      <c r="I13" s="2">
        <v>1.9</v>
      </c>
      <c r="J13">
        <f>(14+11+11)/3</f>
        <v>12</v>
      </c>
      <c r="K13" s="3">
        <f>(67+66+66)/3</f>
        <v>66.333333333333329</v>
      </c>
      <c r="L13" s="2">
        <v>37.729999999999997</v>
      </c>
      <c r="N13" s="5"/>
    </row>
    <row r="14" spans="1:14" x14ac:dyDescent="0.25">
      <c r="A14" t="s">
        <v>22</v>
      </c>
      <c r="B14" s="2">
        <f>(22.5)</f>
        <v>22.5</v>
      </c>
      <c r="C14" s="2">
        <f>(5)</f>
        <v>5</v>
      </c>
      <c r="D14">
        <v>49</v>
      </c>
      <c r="E14">
        <v>44</v>
      </c>
      <c r="F14">
        <f>(715)</f>
        <v>715</v>
      </c>
      <c r="G14" s="2">
        <f>(3.7)</f>
        <v>3.7</v>
      </c>
      <c r="H14" s="2">
        <v>0</v>
      </c>
      <c r="I14" s="2">
        <v>2.2000000000000002</v>
      </c>
      <c r="J14">
        <f>(9)</f>
        <v>9</v>
      </c>
      <c r="K14" s="3">
        <f>(64)</f>
        <v>64</v>
      </c>
      <c r="L14" s="2">
        <v>43.69</v>
      </c>
      <c r="N14" s="5"/>
    </row>
    <row r="15" spans="1:14" x14ac:dyDescent="0.25">
      <c r="A15" t="s">
        <v>23</v>
      </c>
      <c r="B15" s="2">
        <f>(13.75+13.5+14.75)/3</f>
        <v>14</v>
      </c>
      <c r="C15" s="2">
        <f>(5+3.5+4)/3</f>
        <v>4.166666666666667</v>
      </c>
      <c r="D15">
        <v>16</v>
      </c>
      <c r="E15">
        <v>25</v>
      </c>
      <c r="F15">
        <v>538</v>
      </c>
      <c r="G15" s="2">
        <v>2.5</v>
      </c>
      <c r="H15" s="2">
        <v>0</v>
      </c>
      <c r="I15">
        <v>1.1599999999999999</v>
      </c>
      <c r="J15">
        <f>(13+10+10)/3</f>
        <v>11</v>
      </c>
      <c r="K15" s="3">
        <v>66</v>
      </c>
      <c r="L15" s="2">
        <v>25.29</v>
      </c>
      <c r="N15" s="1"/>
    </row>
    <row r="16" spans="1:14" x14ac:dyDescent="0.25">
      <c r="A16" t="s">
        <v>24</v>
      </c>
      <c r="B16" s="2">
        <f>(12.25+12+11.75)/3</f>
        <v>12</v>
      </c>
      <c r="C16" s="2">
        <f>(2.5+1.75+2.25)/3</f>
        <v>2.1666666666666665</v>
      </c>
      <c r="D16">
        <v>32</v>
      </c>
      <c r="E16">
        <v>10</v>
      </c>
      <c r="F16" s="3">
        <f>(485+460+460)/3</f>
        <v>468.33333333333331</v>
      </c>
      <c r="G16" s="2">
        <f>(4.5+4.38+4)/3</f>
        <v>4.293333333333333</v>
      </c>
      <c r="H16" s="2">
        <v>17</v>
      </c>
      <c r="I16" s="2">
        <v>1.1000000000000001</v>
      </c>
      <c r="J16" s="3">
        <f>(10+15+12)/3</f>
        <v>12.333333333333334</v>
      </c>
      <c r="K16" s="3">
        <f>(66)</f>
        <v>66</v>
      </c>
      <c r="L16" s="2">
        <v>41.21</v>
      </c>
      <c r="N16" s="1"/>
    </row>
    <row r="17" spans="1:14" x14ac:dyDescent="0.25">
      <c r="A17" t="s">
        <v>9</v>
      </c>
      <c r="B17" s="2">
        <f>(13.75+13.75+13.75)/3</f>
        <v>13.75</v>
      </c>
      <c r="C17" s="2">
        <f>(2.5+3.5+2.75)/3</f>
        <v>2.9166666666666665</v>
      </c>
      <c r="D17">
        <v>25</v>
      </c>
      <c r="E17">
        <v>15</v>
      </c>
      <c r="F17">
        <v>533</v>
      </c>
      <c r="G17" s="2">
        <f>(3.69+3.69+3.19)/3</f>
        <v>3.5233333333333334</v>
      </c>
      <c r="H17" s="2">
        <v>3.5</v>
      </c>
      <c r="I17" s="2">
        <v>1.1000000000000001</v>
      </c>
      <c r="J17" s="3">
        <f>(12+9+13)/3</f>
        <v>11.333333333333334</v>
      </c>
      <c r="K17" s="3">
        <v>66</v>
      </c>
      <c r="L17" s="2">
        <v>24.98</v>
      </c>
      <c r="N17" s="1"/>
    </row>
    <row r="18" spans="1:14" x14ac:dyDescent="0.25">
      <c r="A18" t="s">
        <v>10</v>
      </c>
      <c r="B18" s="2">
        <f>(12.25+11.75+12)/3</f>
        <v>12</v>
      </c>
      <c r="C18" s="2">
        <f>(2.5+2.5+2.5)/3</f>
        <v>2.5</v>
      </c>
      <c r="D18">
        <v>18</v>
      </c>
      <c r="E18">
        <v>4</v>
      </c>
      <c r="F18">
        <v>450</v>
      </c>
      <c r="G18" s="2">
        <f>58/16</f>
        <v>3.625</v>
      </c>
      <c r="H18" s="2">
        <v>0</v>
      </c>
      <c r="I18" s="2">
        <v>1.1000000000000001</v>
      </c>
      <c r="J18" s="3">
        <f>(9+12+10)/3</f>
        <v>10.333333333333334</v>
      </c>
      <c r="K18" s="3">
        <v>61</v>
      </c>
      <c r="L18" s="2">
        <v>23.61</v>
      </c>
      <c r="N18" s="1"/>
    </row>
    <row r="19" spans="1:14" x14ac:dyDescent="0.25">
      <c r="A19" t="s">
        <v>25</v>
      </c>
      <c r="B19" s="2">
        <f>(16.25+16.75+17.5)/3</f>
        <v>16.833333333333332</v>
      </c>
      <c r="C19" s="2">
        <f>(2.5+2.5)/2</f>
        <v>2.5</v>
      </c>
      <c r="D19">
        <v>75</v>
      </c>
      <c r="E19">
        <v>6</v>
      </c>
      <c r="F19">
        <f>(625+675+650)/3</f>
        <v>650</v>
      </c>
      <c r="G19" s="2">
        <f>(8+8+8)/3</f>
        <v>8</v>
      </c>
      <c r="H19" s="2">
        <v>22</v>
      </c>
      <c r="I19" s="2">
        <v>1.92</v>
      </c>
      <c r="J19" s="3">
        <f>(23+24)/2</f>
        <v>23.5</v>
      </c>
      <c r="K19" s="3">
        <f>(66)</f>
        <v>66</v>
      </c>
      <c r="L19" s="2">
        <v>55.94</v>
      </c>
      <c r="N19" s="4"/>
    </row>
    <row r="20" spans="1:14" x14ac:dyDescent="0.25">
      <c r="A20" t="s">
        <v>26</v>
      </c>
      <c r="B20" s="2">
        <v>21.5</v>
      </c>
      <c r="C20" s="2">
        <v>6.5</v>
      </c>
      <c r="D20">
        <v>40</v>
      </c>
      <c r="E20">
        <v>24</v>
      </c>
      <c r="F20">
        <v>800</v>
      </c>
      <c r="G20" s="2">
        <v>8.8000000000000007</v>
      </c>
      <c r="H20" s="2">
        <v>0</v>
      </c>
      <c r="I20">
        <v>1.71</v>
      </c>
      <c r="J20">
        <v>10</v>
      </c>
      <c r="K20" s="3">
        <v>66</v>
      </c>
      <c r="L20" s="2">
        <v>45.03</v>
      </c>
      <c r="N20" s="5"/>
    </row>
    <row r="21" spans="1:14" x14ac:dyDescent="0.25">
      <c r="A21" t="s">
        <v>27</v>
      </c>
      <c r="B21" s="2">
        <f>(15+15.25+15)/3</f>
        <v>15.083333333333334</v>
      </c>
      <c r="C21" s="2">
        <f>(2.75+3+3.25)/3</f>
        <v>3</v>
      </c>
      <c r="D21">
        <v>28</v>
      </c>
      <c r="E21">
        <v>5</v>
      </c>
      <c r="F21" s="3">
        <f>(550+575+575)/3</f>
        <v>566.66666666666663</v>
      </c>
      <c r="G21" s="2">
        <v>5</v>
      </c>
      <c r="H21" s="2">
        <v>4</v>
      </c>
      <c r="I21" s="2">
        <v>1.1000000000000001</v>
      </c>
      <c r="J21">
        <v>9</v>
      </c>
      <c r="K21" s="3">
        <v>66</v>
      </c>
      <c r="L21" s="2">
        <v>27.32</v>
      </c>
      <c r="N21" s="1"/>
    </row>
    <row r="22" spans="1:14" x14ac:dyDescent="0.25">
      <c r="A22" t="s">
        <v>28</v>
      </c>
      <c r="B22" s="2">
        <f>(13+13)/2</f>
        <v>13</v>
      </c>
      <c r="C22" s="2">
        <f>(3.5+2.75)/2</f>
        <v>3.125</v>
      </c>
      <c r="D22">
        <v>22</v>
      </c>
      <c r="E22">
        <v>19</v>
      </c>
      <c r="F22">
        <f>(530+530)/2</f>
        <v>530</v>
      </c>
      <c r="G22" s="2">
        <f>(2.63+2.5)/2</f>
        <v>2.5649999999999999</v>
      </c>
      <c r="H22" s="2">
        <v>0</v>
      </c>
      <c r="I22" s="2">
        <v>1.1000000000000001</v>
      </c>
      <c r="J22">
        <f>(10+12)/2</f>
        <v>11</v>
      </c>
      <c r="K22" s="3">
        <f>(60+60)/2</f>
        <v>60</v>
      </c>
      <c r="L22" s="2">
        <v>20.27</v>
      </c>
      <c r="N22" s="1"/>
    </row>
    <row r="23" spans="1:14" x14ac:dyDescent="0.25">
      <c r="A23" t="s">
        <v>29</v>
      </c>
      <c r="B23" s="2">
        <f>(12+13+12.25)/3</f>
        <v>12.416666666666666</v>
      </c>
      <c r="C23" s="2">
        <f>(2.75+3.5+2.75)/3</f>
        <v>3</v>
      </c>
      <c r="D23">
        <v>14</v>
      </c>
      <c r="E23">
        <v>4</v>
      </c>
      <c r="F23">
        <f>(500+500+500)/3</f>
        <v>500</v>
      </c>
      <c r="G23" s="2">
        <f>(2+4+2)/3</f>
        <v>2.6666666666666665</v>
      </c>
      <c r="H23" s="2">
        <v>0</v>
      </c>
      <c r="I23" s="2">
        <v>1.1000000000000001</v>
      </c>
      <c r="J23" s="3">
        <f>(5+7+11)/3</f>
        <v>7.666666666666667</v>
      </c>
      <c r="K23" s="3">
        <f>(68+68+68)/3</f>
        <v>68</v>
      </c>
      <c r="L23" s="2">
        <v>36.630000000000003</v>
      </c>
      <c r="N23" s="1"/>
    </row>
    <row r="24" spans="1:14" x14ac:dyDescent="0.25">
      <c r="C24" s="6"/>
      <c r="G24" s="2"/>
      <c r="H24" s="2"/>
      <c r="K24" s="3"/>
      <c r="N24" s="1"/>
    </row>
    <row r="25" spans="1:14" x14ac:dyDescent="0.25">
      <c r="A25" t="s">
        <v>30</v>
      </c>
      <c r="B25">
        <v>5</v>
      </c>
      <c r="C25" s="3">
        <v>5</v>
      </c>
      <c r="D25">
        <v>5</v>
      </c>
      <c r="E25">
        <v>5</v>
      </c>
      <c r="F25">
        <v>3</v>
      </c>
      <c r="G25" s="3">
        <v>3</v>
      </c>
      <c r="H25" s="3">
        <v>1</v>
      </c>
      <c r="I25">
        <v>2</v>
      </c>
      <c r="J25">
        <v>2</v>
      </c>
      <c r="K25" s="3">
        <v>4</v>
      </c>
      <c r="L25">
        <v>3</v>
      </c>
      <c r="N25" s="1"/>
    </row>
    <row r="26" spans="1:14" x14ac:dyDescent="0.25">
      <c r="N26" s="1"/>
    </row>
    <row r="27" spans="1:14" x14ac:dyDescent="0.25">
      <c r="A27" t="s">
        <v>31</v>
      </c>
      <c r="N27" s="1"/>
    </row>
    <row r="28" spans="1:14" x14ac:dyDescent="0.25">
      <c r="A28" t="s">
        <v>32</v>
      </c>
      <c r="N28" s="1"/>
    </row>
    <row r="29" spans="1:14" x14ac:dyDescent="0.25">
      <c r="A29" t="s">
        <v>33</v>
      </c>
      <c r="N29" s="1"/>
    </row>
    <row r="30" spans="1:14" x14ac:dyDescent="0.25">
      <c r="A30" t="s">
        <v>34</v>
      </c>
      <c r="N30" s="1"/>
    </row>
    <row r="31" spans="1:14" x14ac:dyDescent="0.25">
      <c r="A31" t="s">
        <v>35</v>
      </c>
      <c r="N31" s="1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Carol Baxter</cp:lastModifiedBy>
  <dcterms:created xsi:type="dcterms:W3CDTF">2018-07-24T17:01:20Z</dcterms:created>
  <dcterms:modified xsi:type="dcterms:W3CDTF">2019-03-11T11:34:57Z</dcterms:modified>
</cp:coreProperties>
</file>